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2AB48459-08E0-480C-9BC0-9DB152E71CB3}" xr6:coauthVersionLast="47" xr6:coauthVersionMax="47" xr10:uidLastSave="{00000000-0000-0000-0000-000000000000}"/>
  <workbookProtection workbookAlgorithmName="SHA-512" workbookHashValue="jvkBTE9eFId3UJLDLkJxUe8uTVgFD8H4zzp/M/CGqnJbkqwbjT8FY26MgHSbdR2sWpp2x3yDvLCoxsqPpGSd+Q==" workbookSaltValue="YsX6ix16y2+c3Jl8KHko1w=="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Afternoon_Tea">Data!$B$21:$B$23</definedName>
    <definedName name="Flowers">Data!$K$21:$K$37</definedName>
    <definedName name="Payment">Data!$I$2:$I$5</definedName>
    <definedName name="_xlnm.Print_Area" localSheetId="1">'Function Details Form'!$A$7:$Z$151</definedName>
    <definedName name="Venues">Data!$B$2:$B$17</definedName>
    <definedName name="Wine">Data!$B$30:$B$82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9" i="1" l="1"/>
  <c r="U67" i="1"/>
  <c r="U65" i="1"/>
  <c r="X65" i="1" s="1"/>
  <c r="U63" i="1"/>
  <c r="X63" i="1" s="1"/>
  <c r="C58" i="2"/>
  <c r="E58" i="2"/>
  <c r="X69" i="1"/>
  <c r="X67" i="1"/>
  <c r="F58" i="2" l="1"/>
  <c r="G58" i="2" s="1"/>
  <c r="C82" i="2"/>
  <c r="C81" i="2"/>
  <c r="C80" i="2"/>
  <c r="E80" i="2" s="1"/>
  <c r="C79" i="2"/>
  <c r="C77" i="2"/>
  <c r="E77" i="2" s="1"/>
  <c r="C76" i="2"/>
  <c r="C75" i="2"/>
  <c r="C73" i="2"/>
  <c r="C72" i="2"/>
  <c r="C71" i="2"/>
  <c r="C70" i="2"/>
  <c r="C69" i="2"/>
  <c r="C68" i="2"/>
  <c r="C67" i="2"/>
  <c r="C66" i="2"/>
  <c r="C65" i="2"/>
  <c r="C64" i="2"/>
  <c r="C63" i="2"/>
  <c r="C62" i="2"/>
  <c r="C61" i="2"/>
  <c r="C60" i="2"/>
  <c r="C57" i="2"/>
  <c r="C56" i="2"/>
  <c r="C54" i="2"/>
  <c r="C53" i="2"/>
  <c r="C52" i="2"/>
  <c r="C51" i="2"/>
  <c r="C50" i="2"/>
  <c r="C49" i="2"/>
  <c r="E49" i="2" s="1"/>
  <c r="C48" i="2"/>
  <c r="C47" i="2"/>
  <c r="C46" i="2"/>
  <c r="C45" i="2"/>
  <c r="C44" i="2"/>
  <c r="C43" i="2"/>
  <c r="C42" i="2"/>
  <c r="C41" i="2"/>
  <c r="C40" i="2"/>
  <c r="C39" i="2"/>
  <c r="C38" i="2"/>
  <c r="C37" i="2"/>
  <c r="C35" i="2"/>
  <c r="C34" i="2"/>
  <c r="C33" i="2"/>
  <c r="C32" i="2"/>
  <c r="C31" i="2"/>
  <c r="E39" i="2" l="1"/>
  <c r="E45" i="2"/>
  <c r="F45" i="2" s="1"/>
  <c r="E54" i="2"/>
  <c r="F54" i="2" s="1"/>
  <c r="E63" i="2"/>
  <c r="E72" i="2"/>
  <c r="F80" i="2"/>
  <c r="G80" i="2" s="1"/>
  <c r="E37" i="2"/>
  <c r="F37" i="2" s="1"/>
  <c r="E46" i="2"/>
  <c r="F46" i="2" s="1"/>
  <c r="E61" i="2"/>
  <c r="E70" i="2"/>
  <c r="F77" i="2"/>
  <c r="G77" i="2" s="1"/>
  <c r="E35" i="2"/>
  <c r="F35" i="2" s="1"/>
  <c r="E51" i="2"/>
  <c r="E66" i="2"/>
  <c r="F66" i="2" s="1"/>
  <c r="E76" i="2"/>
  <c r="F76" i="2" s="1"/>
  <c r="E33" i="2"/>
  <c r="F33" i="2" s="1"/>
  <c r="E43" i="2"/>
  <c r="F43" i="2" s="1"/>
  <c r="G43" i="2" s="1"/>
  <c r="E56" i="2"/>
  <c r="F56" i="2" s="1"/>
  <c r="E64" i="2"/>
  <c r="F64" i="2" s="1"/>
  <c r="G64" i="2" s="1"/>
  <c r="E67" i="2"/>
  <c r="F67" i="2" s="1"/>
  <c r="G67" i="2" s="1"/>
  <c r="E81" i="2"/>
  <c r="F81" i="2" s="1"/>
  <c r="F49" i="2"/>
  <c r="G49" i="2" s="1"/>
  <c r="E31" i="2"/>
  <c r="F31" i="2" s="1"/>
  <c r="E34" i="2"/>
  <c r="F34" i="2" s="1"/>
  <c r="G34" i="2" s="1"/>
  <c r="E38" i="2"/>
  <c r="F38" i="2" s="1"/>
  <c r="E41" i="2"/>
  <c r="F41" i="2" s="1"/>
  <c r="E44" i="2"/>
  <c r="E47" i="2"/>
  <c r="F47" i="2" s="1"/>
  <c r="E50" i="2"/>
  <c r="F50" i="2" s="1"/>
  <c r="E53" i="2"/>
  <c r="F53" i="2" s="1"/>
  <c r="E57" i="2"/>
  <c r="F57" i="2" s="1"/>
  <c r="E62" i="2"/>
  <c r="F62" i="2" s="1"/>
  <c r="G62" i="2" s="1"/>
  <c r="E65" i="2"/>
  <c r="E68" i="2"/>
  <c r="F68" i="2" s="1"/>
  <c r="G68" i="2" s="1"/>
  <c r="E71" i="2"/>
  <c r="F71" i="2" s="1"/>
  <c r="E75" i="2"/>
  <c r="F75" i="2" s="1"/>
  <c r="G75" i="2" s="1"/>
  <c r="E79" i="2"/>
  <c r="E82" i="2"/>
  <c r="F82" i="2" s="1"/>
  <c r="E42" i="2"/>
  <c r="E60" i="2"/>
  <c r="F60" i="2"/>
  <c r="E40" i="2"/>
  <c r="F40" i="2" s="1"/>
  <c r="G40" i="2" s="1"/>
  <c r="E52" i="2"/>
  <c r="E73" i="2"/>
  <c r="F52" i="2"/>
  <c r="F79" i="2"/>
  <c r="G79" i="2" s="1"/>
  <c r="E32" i="2"/>
  <c r="E48" i="2"/>
  <c r="F48" i="2" s="1"/>
  <c r="G48" i="2" s="1"/>
  <c r="E69" i="2"/>
  <c r="F69" i="2" s="1"/>
  <c r="G52" i="2" l="1"/>
  <c r="G31" i="2"/>
  <c r="F65" i="2"/>
  <c r="G65" i="2" s="1"/>
  <c r="G60" i="2"/>
  <c r="G82" i="2"/>
  <c r="G41" i="2"/>
  <c r="G71" i="2"/>
  <c r="F73" i="2"/>
  <c r="G73" i="2" s="1"/>
  <c r="G45" i="2"/>
  <c r="F72" i="2"/>
  <c r="G72" i="2" s="1"/>
  <c r="G81" i="2"/>
  <c r="G37" i="2"/>
  <c r="G38" i="2"/>
  <c r="F39" i="2"/>
  <c r="G39" i="2" s="1"/>
  <c r="F32" i="2"/>
  <c r="G32" i="2" s="1"/>
  <c r="G63" i="2"/>
  <c r="G61" i="2"/>
  <c r="G76" i="2"/>
  <c r="F42" i="2"/>
  <c r="G42" i="2" s="1"/>
  <c r="G46" i="2"/>
  <c r="F51" i="2"/>
  <c r="G51" i="2" s="1"/>
  <c r="G66" i="2"/>
  <c r="G53" i="2"/>
  <c r="G69" i="2"/>
  <c r="F61" i="2"/>
  <c r="F63" i="2"/>
  <c r="G57" i="2"/>
  <c r="G33" i="2"/>
  <c r="F70" i="2"/>
  <c r="G70" i="2" s="1"/>
  <c r="G56" i="2"/>
  <c r="G50" i="2"/>
  <c r="G54" i="2"/>
  <c r="G35" i="2"/>
  <c r="G47" i="2"/>
  <c r="F44" i="2"/>
  <c r="G44" i="2" s="1"/>
  <c r="U34" i="1" l="1"/>
  <c r="X34" i="1" s="1"/>
  <c r="C21" i="2"/>
  <c r="C22" i="2"/>
  <c r="E22" i="2" s="1"/>
  <c r="F22" i="2" s="1"/>
  <c r="C23" i="2"/>
  <c r="U116" i="1"/>
  <c r="U114" i="1"/>
  <c r="U112" i="1"/>
  <c r="U110" i="1"/>
  <c r="E21" i="2" l="1"/>
  <c r="E23" i="2"/>
  <c r="F23" i="2" s="1"/>
  <c r="G22" i="2"/>
  <c r="F21" i="2" l="1"/>
  <c r="G21" i="2" s="1"/>
  <c r="G23" i="2"/>
  <c r="X116" i="1" l="1"/>
  <c r="X114" i="1"/>
  <c r="X112" i="1"/>
  <c r="X110" i="1"/>
  <c r="AD137" i="1"/>
  <c r="AC137" i="1"/>
  <c r="AD135" i="1"/>
  <c r="AC135" i="1"/>
  <c r="AB135" i="1"/>
  <c r="AD133" i="1"/>
  <c r="AC133" i="1"/>
  <c r="AB133" i="1"/>
  <c r="AD131" i="1"/>
  <c r="AC131" i="1"/>
  <c r="AB131" i="1"/>
  <c r="K5" i="1" l="1"/>
  <c r="N5" i="1" s="1"/>
  <c r="S5" i="1" l="1"/>
  <c r="U40" i="1"/>
  <c r="X40" i="1" s="1"/>
  <c r="U38" i="1"/>
  <c r="X38" i="1" s="1"/>
  <c r="C28" i="2"/>
  <c r="E28" i="2" s="1"/>
  <c r="C27" i="2"/>
  <c r="E27" i="2" s="1"/>
  <c r="F27" i="2" s="1"/>
  <c r="G27" i="2" s="1"/>
  <c r="C26" i="2"/>
  <c r="E26" i="2" l="1"/>
  <c r="F26" i="2" s="1"/>
  <c r="F28" i="2"/>
  <c r="G28" i="2" s="1"/>
  <c r="G26" i="2" l="1"/>
  <c r="K3" i="1" l="1"/>
  <c r="N3" i="1" s="1"/>
  <c r="S3" i="1" s="1"/>
  <c r="K2" i="1"/>
  <c r="N2" i="1" s="1"/>
  <c r="K4" i="1" l="1"/>
  <c r="N4" i="1" s="1"/>
  <c r="S2" i="1"/>
  <c r="K6" i="1" l="1"/>
  <c r="N6" i="1"/>
  <c r="S4" i="1"/>
  <c r="S6" i="1" s="1"/>
</calcChain>
</file>

<file path=xl/sharedStrings.xml><?xml version="1.0" encoding="utf-8"?>
<sst xmlns="http://schemas.openxmlformats.org/spreadsheetml/2006/main" count="317" uniqueCount="221">
  <si>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</si>
  <si>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</si>
  <si>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</si>
  <si>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</si>
  <si>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</si>
  <si>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</si>
  <si>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</si>
  <si>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</si>
  <si>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</si>
  <si>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</si>
  <si>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</si>
  <si>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</si>
  <si>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</si>
  <si>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</si>
  <si>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</si>
  <si>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</si>
  <si>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</si>
  <si>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</si>
  <si>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</si>
  <si>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</si>
  <si>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</si>
  <si>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</si>
  <si>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</si>
  <si>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</si>
  <si>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</si>
  <si>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</si>
  <si>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</si>
  <si>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</si>
  <si>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</si>
  <si>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</si>
  <si>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</si>
  <si>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</si>
  <si>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</si>
  <si>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</si>
  <si>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</si>
  <si>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</si>
  <si>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</si>
  <si>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</si>
  <si>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</si>
  <si>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</si>
  <si>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</si>
  <si>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</si>
  <si>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</si>
  <si>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</si>
  <si>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</si>
  <si>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</si>
  <si>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</si>
  <si>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</si>
  <si>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Specific dietary requirements</t>
  </si>
  <si>
    <t>Menu Choice</t>
  </si>
  <si>
    <t>FOOD</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</si>
  <si>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</si>
  <si>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</si>
  <si>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</si>
  <si>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</si>
  <si>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</si>
  <si>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</si>
  <si>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</si>
  <si>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</si>
  <si>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</si>
  <si>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</si>
  <si>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</si>
  <si>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</si>
  <si>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</si>
  <si>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</si>
  <si>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</si>
  <si>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</si>
  <si>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</si>
  <si>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</si>
  <si>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</si>
  <si>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</si>
  <si>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</si>
  <si>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</si>
  <si>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</si>
  <si>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</si>
  <si>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</si>
  <si>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</si>
  <si>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ACCOUNT - LIMITED - invoiced post-event</t>
  </si>
  <si>
    <t>ACCOUNT - UNLIMITED - invoiced post-event</t>
  </si>
  <si>
    <t>Water</t>
  </si>
  <si>
    <t>Number of attending guests</t>
  </si>
  <si>
    <t>Room Layout</t>
  </si>
  <si>
    <t>Audio Visual Equipment Hire</t>
  </si>
  <si>
    <t>Additional Event Information</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</si>
  <si>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</si>
  <si>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</si>
  <si>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</si>
  <si>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</si>
  <si>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</si>
  <si>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</si>
  <si>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</si>
  <si>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</si>
  <si>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Prior approval required for filiming. Photographer/videographer's must be in posseision of event invitation.</t>
  </si>
  <si>
    <t>Additional requirements, notes, or questions to be answered</t>
  </si>
  <si>
    <t>Deliveries and Equipment</t>
  </si>
  <si>
    <t>Arrangement Type</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</si>
  <si>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</si>
  <si>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</si>
  <si>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</si>
  <si>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</si>
  <si>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Specifics of how you wish the room laid out, questions to be answered</t>
  </si>
  <si>
    <t>Please forward a table seating plan in advance. Especially important so we know where specific dietary guests are seated.</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</si>
  <si>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</si>
  <si>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</si>
  <si>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</si>
  <si>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hh:mm</t>
  </si>
  <si>
    <r>
      <t>(</t>
    </r>
    <r>
      <rPr>
        <i/>
        <sz val="8"/>
        <color rgb="FF000099"/>
        <rFont val="Tahoma"/>
        <family val="2"/>
      </rPr>
      <t>drop down list</t>
    </r>
    <r>
      <rPr>
        <sz val="8"/>
        <color rgb="FF000099"/>
        <rFont val="Tahoma"/>
        <family val="2"/>
      </rPr>
      <t>)</t>
    </r>
  </si>
  <si>
    <r>
      <t xml:space="preserve">To be completed and returned no later than </t>
    </r>
    <r>
      <rPr>
        <b/>
        <i/>
        <sz val="10"/>
        <color theme="1"/>
        <rFont val="Tahoma"/>
        <family val="2"/>
      </rPr>
      <t>4 weeks</t>
    </r>
    <r>
      <rPr>
        <i/>
        <sz val="10"/>
        <color theme="1"/>
        <rFont val="Tahoma"/>
        <family val="2"/>
      </rPr>
      <t xml:space="preserve"> prior to date of event</t>
    </r>
  </si>
  <si>
    <r>
      <t xml:space="preserve">Tour starts </t>
    </r>
    <r>
      <rPr>
        <sz val="8"/>
        <color rgb="FF000099"/>
        <rFont val="Tahoma"/>
        <family val="2"/>
      </rPr>
      <t>(if applicable)</t>
    </r>
  </si>
  <si>
    <r>
      <t xml:space="preserve">Event venue </t>
    </r>
    <r>
      <rPr>
        <sz val="8"/>
        <color rgb="FF000099"/>
        <rFont val="Tahoma"/>
        <family val="2"/>
      </rPr>
      <t>(</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</si>
  <si>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</si>
  <si>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</si>
  <si>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</si>
  <si>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</si>
  <si>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</si>
  <si>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 when ordering</t>
    </r>
  </si>
  <si>
    <r>
      <t>12.5% service charge</t>
    </r>
    <r>
      <rPr>
        <sz val="8"/>
        <color theme="1"/>
        <rFont val="Tahoma"/>
        <family val="2"/>
      </rPr>
      <t xml:space="preserve"> (</t>
    </r>
    <r>
      <rPr>
        <i/>
        <sz val="8"/>
        <color theme="1"/>
        <rFont val="Tahoma"/>
        <family val="2"/>
      </rPr>
      <t>Food and Beverage spend</t>
    </r>
    <r>
      <rPr>
        <sz val="8"/>
        <color theme="1"/>
        <rFont val="Tahoma"/>
        <family val="2"/>
      </rPr>
      <t>)</t>
    </r>
  </si>
  <si>
    <t>Function Details Form - Afternoon Tea</t>
  </si>
  <si>
    <r>
      <t>Drinks service</t>
    </r>
    <r>
      <rPr>
        <sz val="8"/>
        <color rgb="FF000099"/>
        <rFont val="Tahoma"/>
        <family val="2"/>
      </rPr>
      <t xml:space="preserve"> (</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</si>
  <si>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</si>
  <si>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Afternoon Tea</t>
  </si>
  <si>
    <r>
      <t>Additional/supplementary items</t>
    </r>
    <r>
      <rPr>
        <sz val="8"/>
        <color rgb="FF000099"/>
        <rFont val="Tahoma"/>
        <family val="2"/>
      </rPr>
      <t xml:space="preserve"> (</t>
    </r>
    <r>
      <rPr>
        <i/>
        <sz val="8"/>
        <color rgb="FF000099"/>
        <rFont val="Tahoma"/>
        <family val="2"/>
      </rPr>
      <t>drop down list</t>
    </r>
    <r>
      <rPr>
        <sz val="8"/>
        <color rgb="FF000099"/>
        <rFont val="Tahoma"/>
        <family val="2"/>
      </rPr>
      <t>)</t>
    </r>
  </si>
  <si>
    <t>Tea / coffee (cup)</t>
  </si>
  <si>
    <t>Additional items</t>
  </si>
  <si>
    <t>Tea / coffee (cup) and biscuits</t>
  </si>
  <si>
    <t>By the glass</t>
  </si>
  <si>
    <t>Flowers</t>
  </si>
  <si>
    <t>Large vase arrangement - £120</t>
  </si>
  <si>
    <r>
      <t xml:space="preserve">Place cards : 40p </t>
    </r>
    <r>
      <rPr>
        <sz val="8"/>
        <color rgb="FF000099"/>
        <rFont val="Tahoma"/>
        <family val="2"/>
      </rPr>
      <t>each</t>
    </r>
  </si>
  <si>
    <r>
      <t xml:space="preserve">Small menu cards : 80p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</si>
  <si>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</si>
  <si>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</si>
  <si>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</si>
  <si>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</si>
  <si>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</si>
  <si>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t>Additional spend</t>
  </si>
  <si>
    <t>Privacy Notice</t>
  </si>
  <si>
    <r>
      <t xml:space="preserve">Please give as much notice as possible of any specific dietary requirements. Final confirmation required no later than </t>
    </r>
    <r>
      <rPr>
        <b/>
        <sz val="10"/>
        <color rgb="FF0000CC"/>
        <rFont val="Tahoma"/>
        <family val="2"/>
      </rPr>
      <t>3 working days before</t>
    </r>
    <r>
      <rPr>
        <sz val="10"/>
        <color theme="0"/>
        <rFont val="Tahoma"/>
        <family val="2"/>
      </rPr>
      <t xml:space="preserve"> the event. Provision of specific dietary requirements may incur additional charges.</t>
    </r>
  </si>
  <si>
    <r>
      <t xml:space="preserve">Estimated catered numbers required at this stage.
(Final catered numbers </t>
    </r>
    <r>
      <rPr>
        <b/>
        <sz val="10"/>
        <color rgb="FF0000CC"/>
        <rFont val="Tahoma"/>
        <family val="2"/>
      </rPr>
      <t>due 3 working days before</t>
    </r>
    <r>
      <rPr>
        <sz val="10"/>
        <color theme="0"/>
        <rFont val="Tahoma"/>
        <family val="2"/>
      </rPr>
      <t>)</t>
    </r>
  </si>
  <si>
    <t>dd/mm/yyy</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</si>
  <si>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</si>
  <si>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</si>
  <si>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</si>
  <si>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</si>
  <si>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</si>
  <si>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</si>
  <si>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</si>
  <si>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</si>
  <si>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</si>
  <si>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</si>
  <si>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</si>
  <si>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</si>
  <si>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</si>
  <si>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</si>
  <si>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</si>
  <si>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</si>
  <si>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</si>
  <si>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</si>
  <si>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</si>
  <si>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</si>
  <si>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</si>
  <si>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</si>
  <si>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</si>
  <si>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</si>
  <si>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</si>
  <si>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</si>
  <si>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</si>
  <si>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</si>
  <si>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</si>
  <si>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</si>
  <si>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</si>
  <si>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</si>
  <si>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</si>
  <si>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</si>
  <si>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</si>
  <si>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</si>
  <si>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</si>
  <si>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</si>
  <si>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</si>
  <si>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</si>
  <si>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</si>
  <si>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</si>
  <si>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</si>
  <si>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Snack platter | N, P | Ve (10 portions)</t>
  </si>
  <si>
    <t>Event setup and clear down should be scheduled within the period of hire. Service will cease 30 mins prior to the end of the period of hire.</t>
  </si>
  <si>
    <t>Pedestal arrangement - £264</t>
  </si>
  <si>
    <t>Pugin Tea</t>
  </si>
  <si>
    <t>Cream Tea</t>
  </si>
  <si>
    <t>Westminster Tea</t>
  </si>
  <si>
    <t>080   Dart Valley Reserve, Sharphan Vineyard | Su | Ve</t>
  </si>
  <si>
    <t>322   Sauternes, Carmes de Rieussec 2017 | Su (37.5cl)</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</si>
  <si>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</si>
  <si>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ACCOUNT bar only. Tick drinks to have available</t>
  </si>
  <si>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</si>
  <si>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</si>
  <si>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</si>
  <si>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</si>
  <si>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</si>
  <si>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</si>
  <si>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</si>
  <si>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(0)1727 297001</t>
    </r>
    <r>
      <rPr>
        <b/>
        <sz val="10"/>
        <color rgb="FF000099"/>
        <rFont val="Tahoma"/>
        <family val="2"/>
      </rPr>
      <t xml:space="preserve"> </t>
    </r>
    <r>
      <rPr>
        <sz val="10"/>
        <color theme="0"/>
        <rFont val="Tahoma"/>
        <family val="2"/>
      </rPr>
      <t xml:space="preserve">or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</si>
  <si>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</si>
  <si>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</si>
  <si>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</si>
  <si>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</si>
  <si>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</si>
  <si>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</si>
  <si>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</si>
  <si>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</si>
  <si>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</si>
  <si>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</si>
  <si>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</si>
  <si>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Large vase arrangement - £113</t>
  </si>
  <si>
    <t>Medium vase arrangement - £132</t>
  </si>
  <si>
    <t>Pedestal arrangement - £238</t>
  </si>
  <si>
    <t>Pedestal arrangement - £290</t>
  </si>
  <si>
    <t>Long &amp; Low table centre - £157 p/metre</t>
  </si>
  <si>
    <t>347   Cotes de Provence 'Cap Au Large' | Su</t>
  </si>
  <si>
    <t>348   Picpoul de Pinet 'Montclair' | Su | Ve</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</si>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</sst>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1"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color rgb="FF000000"/>
      <name val="Tahoma"/>
      <family val="2"/>
    </font>
    <font>
      <u/>
      <sz val="11"/>
      <color theme="10"/>
      <name val="Calibri"/>
      <family val="2"/>
      <scheme val="minor"/>
    </font>
    <font>
      <b/>
      <sz val="10"/>
      <color theme="1"/>
      <name val="Tahoma"/>
      <family val="2"/>
    </font>
    <font>
      <sz val="11"/>
      <color theme="1"/>
      <name val="Tahoma"/>
      <family val="2"/>
    </font>
    <font>
      <sz val="10"/>
      <color theme="1"/>
      <name val="Tahoma"/>
      <family val="2"/>
    </font>
    <font>
      <sz val="8"/>
      <color rgb="FF000099"/>
      <name val="Tahoma"/>
      <family val="2"/>
    </font>
    <font>
      <i/>
      <sz val="8"/>
      <color rgb="FF000099"/>
      <name val="Tahoma"/>
      <family val="2"/>
    </font>
    <font>
      <sz val="10"/>
      <color rgb="FF000099"/>
      <name val="Tahoma"/>
      <family val="2"/>
    </font>
    <font>
      <sz val="10"/>
      <name val="Tahoma"/>
      <family val="2"/>
    </font>
    <font>
      <u/>
      <sz val="11"/>
      <color theme="10"/>
      <name val="Tahoma"/>
      <family val="2"/>
    </font>
    <font>
      <i/>
      <sz val="10"/>
      <color theme="1"/>
      <name val="Tahoma"/>
      <family val="2"/>
    </font>
    <font>
      <b/>
      <i/>
      <sz val="10"/>
      <color theme="1"/>
      <name val="Tahoma"/>
      <family val="2"/>
    </font>
    <font>
      <sz val="15"/>
      <color theme="0"/>
      <name val="Tahoma"/>
      <family val="2"/>
    </font>
    <font>
      <sz val="13"/>
      <color theme="0"/>
      <name val="Tahoma"/>
      <family val="2"/>
    </font>
    <font>
      <i/>
      <sz val="10"/>
      <color rgb="FF000099"/>
      <name val="Tahoma"/>
      <family val="2"/>
    </font>
    <font>
      <sz val="10"/>
      <color theme="0"/>
      <name val="Tahoma"/>
      <family val="2"/>
    </font>
    <font>
      <b/>
      <sz val="10"/>
      <color rgb="FF0000CC"/>
      <name val="Tahoma"/>
      <family val="2"/>
    </font>
    <font>
      <b/>
      <sz val="10"/>
      <color rgb="FF000099"/>
      <name val="Tahoma"/>
      <family val="2"/>
    </font>
    <font>
      <sz val="8"/>
      <color theme="1"/>
      <name val="Tahoma"/>
      <family val="2"/>
    </font>
    <font>
      <i/>
      <sz val="8"/>
      <color theme="1"/>
      <name val="Tahoma"/>
      <family val="2"/>
    </font>
    <font>
      <b/>
      <sz val="11"/>
      <color theme="1"/>
      <name val="Calibri"/>
      <family val="2"/>
      <scheme val="minor"/>
    </font>
    <font>
      <sz val="11"/>
      <color theme="0"/>
      <name val="Tahoma"/>
      <family val="2"/>
    </font>
    <font>
      <sz val="10"/>
      <color indexed="8"/>
      <name val="Calibri"/>
      <family val="2"/>
    </font>
    <font>
      <sz val="9"/>
      <color theme="1"/>
      <name val="Tahoma"/>
      <family val="2"/>
    </font>
    <font>
      <b/>
      <sz val="10"/>
      <name val="Calibri"/>
      <family val="2"/>
      <scheme val="minor"/>
    </font>
    <font>
      <sz val="11"/>
      <color theme="1"/>
      <name val="Calibri"/>
      <family val="2"/>
      <scheme val="minor"/>
    </font>
    <font>
      <i/>
      <sz val="10"/>
      <color theme="0" tint="-0.499984740745262"/>
      <name val="Tahoma"/>
      <family val="2"/>
    </font>
    <font>
      <sz val="11"/>
      <color theme="0" tint="-0.499984740745262"/>
      <name val="Tahoma"/>
      <family val="2"/>
    </font>
    <font>
      <b/>
      <sz val="10"/>
      <color theme="0"/>
      <name val="Tahoma"/>
      <family val="2"/>
    </font>
    <font>
      <b/>
      <sz val="10"/>
      <name val="Tahoma"/>
      <family val="2"/>
    </font>
    <font>
      <u/>
      <sz val="9"/>
      <color rgb="FF000099"/>
      <name val="Calibri"/>
      <family val="2"/>
      <scheme val="minor"/>
    </font>
    <font>
      <sz val="10"/>
      <color theme="1"/>
      <name val="Calibri"/>
      <family val="2"/>
    </font>
    <font>
      <sz val="11"/>
      <color rgb="FFFF0000"/>
      <name val="Tahoma"/>
      <family val="2"/>
    </font>
    <font>
      <sz val="7"/>
      <color rgb="FF000099"/>
      <name val="Tahoma"/>
      <family val="2"/>
    </font>
    <font>
      <sz val="7"/>
      <color theme="1"/>
      <name val="Tahoma"/>
      <family val="2"/>
    </font>
    <font>
      <sz val="9"/>
      <color theme="0" tint="-0.499984740745262"/>
      <name val="Tahoma"/>
      <family val="2"/>
    </font>
    <font>
      <sz val="9"/>
      <name val="Tahoma"/>
      <family val="2"/>
    </font>
  </fonts>
  <fills count="11">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4">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s>
  <cellStyleXfs count="3">
    <xf numFmtId="0" fontId="0" fillId="0" borderId="0"/>
    <xf numFmtId="0" fontId="5" fillId="0" borderId="0" applyNumberFormat="0" applyFill="0" applyBorder="0" applyAlignment="0" applyProtection="0"/>
    <xf numFmtId="9" fontId="29" fillId="0" borderId="0" applyFont="0" applyFill="0" applyBorder="0" applyAlignment="0" applyProtection="0"/>
  </cellStyleXfs>
  <cellXfs count="115">
    <xf numFmtId="0" fontId="0" fillId="0" borderId="0" xfId="0"/>
    <xf numFmtId="0" fontId="1" fillId="0" borderId="0" xfId="0" applyFont="1" applyAlignment="1">
      <alignment horizontal="left"/>
    </xf>
    <xf numFmtId="0" fontId="3" fillId="0" borderId="0" xfId="0" applyFont="1" applyAlignment="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9" fontId="2" fillId="0" borderId="0" xfId="0" applyNumberFormat="1" applyFont="1" applyAlignme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7" fillId="0" borderId="0" xfId="0" applyFont="1" applyAlignment="1" applyProtection="1">
      <alignment wrapText="1"/>
      <protection hidden="1"/>
    </xf>
    <xf numFmtId="0" fontId="7" fillId="0" borderId="0" xfId="0" applyFont="1" applyProtection="1">
      <protection hidden="1"/>
    </xf>
    <xf numFmtId="0" fontId="7" fillId="0" borderId="0" xfId="0" quotePrefix="1" applyFont="1" applyProtection="1">
      <protection hidden="1"/>
    </xf>
    <xf numFmtId="0" fontId="7" fillId="2" borderId="0" xfId="0" applyFont="1" applyFill="1" applyProtection="1">
      <protection hidden="1"/>
    </xf>
    <xf numFmtId="0" fontId="9" fillId="2" borderId="0" xfId="0" applyFont="1" applyFill="1" applyProtection="1">
      <protection hidden="1"/>
    </xf>
    <xf numFmtId="0" fontId="11" fillId="2" borderId="0" xfId="0" applyFont="1" applyFill="1" applyProtection="1">
      <protection hidden="1"/>
    </xf>
    <xf numFmtId="0" fontId="9" fillId="2" borderId="0" xfId="0" applyFont="1" applyFill="1" applyAlignment="1" applyProtection="1">
      <alignment horizontal="center"/>
      <protection hidden="1"/>
    </xf>
    <xf numFmtId="0" fontId="13" fillId="0" borderId="0" xfId="1" applyFont="1" applyProtection="1">
      <protection hidden="1"/>
    </xf>
    <xf numFmtId="0" fontId="8" fillId="2" borderId="0" xfId="0" applyFont="1" applyFill="1" applyProtection="1">
      <protection hidden="1"/>
    </xf>
    <xf numFmtId="0" fontId="18" fillId="2" borderId="0" xfId="0" applyFont="1" applyFill="1" applyProtection="1">
      <protection hidden="1"/>
    </xf>
    <xf numFmtId="0" fontId="8"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8" fillId="4" borderId="0" xfId="0" applyFont="1" applyFill="1" applyAlignment="1" applyProtection="1">
      <alignment horizontal="left" wrapText="1"/>
      <protection hidden="1"/>
    </xf>
    <xf numFmtId="0" fontId="8" fillId="0" borderId="0" xfId="0" applyFont="1" applyAlignment="1" applyProtection="1">
      <alignment horizontal="left" wrapText="1"/>
      <protection hidden="1"/>
    </xf>
    <xf numFmtId="0" fontId="6" fillId="4" borderId="0" xfId="0" applyFont="1" applyFill="1" applyAlignment="1" applyProtection="1">
      <alignment horizontal="left" wrapText="1"/>
      <protection hidden="1"/>
    </xf>
    <xf numFmtId="0" fontId="8" fillId="4" borderId="0" xfId="0" applyFont="1" applyFill="1" applyAlignment="1" applyProtection="1">
      <alignment horizontal="left" vertical="top" wrapText="1"/>
      <protection hidden="1"/>
    </xf>
    <xf numFmtId="0" fontId="25" fillId="0" borderId="0" xfId="0" applyFont="1" applyProtection="1">
      <protection hidden="1"/>
    </xf>
    <xf numFmtId="0" fontId="24" fillId="0" borderId="0" xfId="0" applyFont="1"/>
    <xf numFmtId="0" fontId="26" fillId="0" borderId="0" xfId="0" applyFont="1" applyAlignment="1">
      <alignment wrapText="1"/>
    </xf>
    <xf numFmtId="1" fontId="8" fillId="0" borderId="0" xfId="0" applyNumberFormat="1" applyFont="1" applyAlignment="1" applyProtection="1">
      <alignment horizontal="center"/>
      <protection locked="0" hidden="1"/>
    </xf>
    <xf numFmtId="0" fontId="6"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12" fillId="0" borderId="21" xfId="0" applyFont="1" applyBorder="1" applyAlignment="1" applyProtection="1">
      <alignment horizontal="center" vertical="center"/>
      <protection locked="0"/>
    </xf>
    <xf numFmtId="2" fontId="2" fillId="0" borderId="0" xfId="0" applyNumberFormat="1" applyFont="1"/>
    <xf numFmtId="0" fontId="1" fillId="0" borderId="0" xfId="0" applyFont="1"/>
    <xf numFmtId="0" fontId="11" fillId="2" borderId="0" xfId="0" applyFont="1" applyFill="1" applyAlignment="1" applyProtection="1">
      <alignment horizontal="center"/>
      <protection hidden="1"/>
    </xf>
    <xf numFmtId="164" fontId="8" fillId="6" borderId="16" xfId="0" applyNumberFormat="1" applyFont="1" applyFill="1" applyBorder="1" applyAlignment="1" applyProtection="1">
      <alignment horizontal="center"/>
      <protection hidden="1"/>
    </xf>
    <xf numFmtId="0" fontId="7" fillId="9" borderId="0" xfId="0" applyFont="1" applyFill="1" applyProtection="1">
      <protection hidden="1"/>
    </xf>
    <xf numFmtId="0" fontId="31" fillId="9" borderId="0" xfId="0" applyFont="1" applyFill="1" applyProtection="1">
      <protection hidden="1"/>
    </xf>
    <xf numFmtId="0" fontId="7" fillId="10" borderId="0" xfId="0" applyFont="1" applyFill="1" applyProtection="1">
      <protection hidden="1"/>
    </xf>
    <xf numFmtId="8" fontId="2" fillId="0" borderId="0" xfId="0" applyNumberFormat="1" applyFont="1"/>
    <xf numFmtId="0" fontId="0" fillId="2" borderId="0" xfId="0" applyFill="1"/>
    <xf numFmtId="0" fontId="8"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6" fillId="2" borderId="0" xfId="0" applyFont="1" applyFill="1" applyAlignment="1" applyProtection="1">
      <alignment vertical="center"/>
      <protection hidden="1"/>
    </xf>
    <xf numFmtId="0" fontId="11" fillId="2" borderId="0" xfId="0" applyFont="1" applyFill="1" applyAlignment="1" applyProtection="1">
      <alignment vertical="center"/>
      <protection hidden="1"/>
    </xf>
    <xf numFmtId="0" fontId="10"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28" fillId="0" borderId="0" xfId="0" applyFont="1"/>
    <xf numFmtId="0" fontId="2" fillId="0" borderId="0" xfId="0" applyFont="1"/>
    <xf numFmtId="2" fontId="2" fillId="7" borderId="0" xfId="0" applyNumberFormat="1" applyFont="1" applyFill="1"/>
    <xf numFmtId="0" fontId="2" fillId="7" borderId="0" xfId="0" applyFont="1" applyFill="1"/>
    <xf numFmtId="1" fontId="2" fillId="0" borderId="0" xfId="0" applyNumberFormat="1" applyFont="1"/>
    <xf numFmtId="1" fontId="2" fillId="7" borderId="0" xfId="0" applyNumberFormat="1" applyFont="1" applyFill="1"/>
    <xf numFmtId="0" fontId="26" fillId="0" borderId="0" xfId="0" applyFont="1" applyAlignment="1">
      <alignment vertical="top" wrapText="1"/>
    </xf>
    <xf numFmtId="2" fontId="2" fillId="0" borderId="0" xfId="0" applyNumberFormat="1" applyFont="1" applyAlignment="1">
      <alignment vertical="top"/>
    </xf>
    <xf numFmtId="2" fontId="2" fillId="7" borderId="0" xfId="0" applyNumberFormat="1" applyFont="1" applyFill="1" applyAlignment="1">
      <alignment vertical="top"/>
    </xf>
    <xf numFmtId="0" fontId="2" fillId="0" borderId="0" xfId="0" applyFont="1" applyAlignment="1">
      <alignment vertical="top"/>
    </xf>
    <xf numFmtId="0" fontId="36" fillId="0" borderId="0" xfId="0" applyFont="1" applyProtection="1">
      <protection hidden="1"/>
    </xf>
    <xf numFmtId="0" fontId="36" fillId="0" borderId="0" xfId="0" quotePrefix="1" applyFont="1" applyProtection="1">
      <protection hidden="1"/>
    </xf>
    <xf numFmtId="0" fontId="38" fillId="2" borderId="0" xfId="0" applyFont="1" applyFill="1" applyProtection="1">
      <protection hidden="1"/>
    </xf>
    <xf numFmtId="1" fontId="27" fillId="0" borderId="0" xfId="0" applyNumberFormat="1" applyFont="1" applyAlignment="1" applyProtection="1">
      <alignment horizontal="center"/>
      <protection locked="0"/>
    </xf>
    <xf numFmtId="0" fontId="27" fillId="0" borderId="0" xfId="0" applyFont="1" applyAlignment="1" applyProtection="1">
      <alignment horizontal="left"/>
      <protection locked="0"/>
    </xf>
    <xf numFmtId="0" fontId="19" fillId="5" borderId="0" xfId="0" applyFont="1" applyFill="1" applyAlignment="1" applyProtection="1">
      <alignment horizontal="left" vertical="center" wrapText="1"/>
      <protection hidden="1"/>
    </xf>
    <xf numFmtId="0" fontId="37" fillId="2" borderId="0" xfId="0" applyFont="1" applyFill="1" applyAlignment="1" applyProtection="1">
      <alignment horizontal="center" wrapText="1"/>
      <protection hidden="1"/>
    </xf>
    <xf numFmtId="4" fontId="39" fillId="8" borderId="0" xfId="0" applyNumberFormat="1" applyFont="1" applyFill="1" applyAlignment="1" applyProtection="1">
      <alignment horizontal="center"/>
      <protection hidden="1"/>
    </xf>
    <xf numFmtId="0" fontId="17" fillId="3" borderId="0" xfId="0" applyFont="1" applyFill="1" applyAlignment="1" applyProtection="1">
      <alignment horizontal="center" vertical="center"/>
      <protection hidden="1"/>
    </xf>
    <xf numFmtId="0" fontId="11" fillId="2" borderId="0" xfId="0" applyFont="1" applyFill="1" applyAlignment="1" applyProtection="1">
      <alignment horizontal="center"/>
      <protection hidden="1"/>
    </xf>
    <xf numFmtId="0" fontId="9" fillId="2" borderId="0" xfId="0" applyFont="1" applyFill="1" applyAlignment="1" applyProtection="1">
      <alignment horizontal="center" wrapText="1"/>
      <protection hidden="1"/>
    </xf>
    <xf numFmtId="4" fontId="27" fillId="8" borderId="0" xfId="0" applyNumberFormat="1" applyFont="1" applyFill="1" applyAlignment="1" applyProtection="1">
      <alignment horizontal="center"/>
      <protection hidden="1"/>
    </xf>
    <xf numFmtId="0" fontId="40" fillId="0" borderId="0" xfId="0" applyFont="1" applyAlignment="1" applyProtection="1">
      <alignment horizontal="left" vertical="top" wrapText="1"/>
      <protection locked="0"/>
    </xf>
    <xf numFmtId="0" fontId="19" fillId="5" borderId="0" xfId="0" applyFont="1" applyFill="1" applyAlignment="1" applyProtection="1">
      <alignment horizontal="left" vertical="top" wrapText="1"/>
      <protection hidden="1"/>
    </xf>
    <xf numFmtId="0" fontId="40" fillId="0" borderId="0" xfId="0" applyFont="1" applyFill="1" applyAlignment="1" applyProtection="1">
      <alignment horizontal="left" vertical="top" wrapText="1"/>
      <protection locked="0"/>
    </xf>
    <xf numFmtId="0" fontId="14" fillId="2" borderId="0" xfId="0" applyFont="1" applyFill="1" applyBorder="1" applyAlignment="1" applyProtection="1">
      <alignment horizontal="left" vertical="center"/>
      <protection hidden="1"/>
    </xf>
    <xf numFmtId="0" fontId="6" fillId="6" borderId="12" xfId="0" applyFont="1" applyFill="1" applyBorder="1" applyAlignment="1" applyProtection="1">
      <alignment horizontal="center" wrapText="1"/>
      <protection hidden="1"/>
    </xf>
    <xf numFmtId="0" fontId="6" fillId="6" borderId="13" xfId="0" applyFont="1" applyFill="1" applyBorder="1" applyAlignment="1" applyProtection="1">
      <alignment horizontal="center" wrapText="1"/>
      <protection hidden="1"/>
    </xf>
    <xf numFmtId="0" fontId="6" fillId="6" borderId="14" xfId="0" applyFont="1" applyFill="1" applyBorder="1" applyAlignment="1" applyProtection="1">
      <alignment horizontal="center" wrapText="1"/>
      <protection hidden="1"/>
    </xf>
    <xf numFmtId="0" fontId="6" fillId="6" borderId="5" xfId="0" applyFont="1" applyFill="1" applyBorder="1" applyAlignment="1" applyProtection="1">
      <alignment horizontal="left" wrapText="1"/>
      <protection hidden="1"/>
    </xf>
    <xf numFmtId="0" fontId="6" fillId="6" borderId="6" xfId="0" applyFont="1" applyFill="1" applyBorder="1" applyAlignment="1" applyProtection="1">
      <alignment horizontal="left" wrapText="1"/>
      <protection hidden="1"/>
    </xf>
    <xf numFmtId="164" fontId="8" fillId="6" borderId="9" xfId="0" applyNumberFormat="1" applyFont="1" applyFill="1" applyBorder="1" applyAlignment="1" applyProtection="1">
      <alignment horizontal="center"/>
      <protection hidden="1"/>
    </xf>
    <xf numFmtId="164" fontId="8" fillId="6" borderId="10" xfId="0" applyNumberFormat="1" applyFont="1" applyFill="1" applyBorder="1" applyAlignment="1" applyProtection="1">
      <alignment horizontal="center"/>
      <protection hidden="1"/>
    </xf>
    <xf numFmtId="164" fontId="8" fillId="6" borderId="11" xfId="0" applyNumberFormat="1" applyFont="1" applyFill="1" applyBorder="1" applyAlignment="1" applyProtection="1">
      <alignment horizontal="center"/>
      <protection hidden="1"/>
    </xf>
    <xf numFmtId="0" fontId="6" fillId="6" borderId="18" xfId="0" applyFont="1" applyFill="1" applyBorder="1" applyAlignment="1" applyProtection="1">
      <alignment horizontal="center" wrapText="1"/>
      <protection hidden="1"/>
    </xf>
    <xf numFmtId="164" fontId="8" fillId="6" borderId="19" xfId="0" applyNumberFormat="1" applyFont="1" applyFill="1" applyBorder="1" applyAlignment="1" applyProtection="1">
      <alignment horizontal="center"/>
      <protection hidden="1"/>
    </xf>
    <xf numFmtId="0" fontId="8" fillId="6" borderId="3" xfId="0" applyFont="1" applyFill="1" applyBorder="1" applyAlignment="1" applyProtection="1">
      <alignment horizontal="left"/>
      <protection hidden="1"/>
    </xf>
    <xf numFmtId="0" fontId="8" fillId="6" borderId="4" xfId="0" applyFont="1" applyFill="1" applyBorder="1" applyAlignment="1" applyProtection="1">
      <alignment horizontal="left"/>
      <protection hidden="1"/>
    </xf>
    <xf numFmtId="9" fontId="30" fillId="6" borderId="9" xfId="2" applyFont="1" applyFill="1" applyBorder="1" applyAlignment="1" applyProtection="1">
      <alignment horizontal="center"/>
      <protection hidden="1"/>
    </xf>
    <xf numFmtId="9" fontId="30" fillId="6" borderId="10" xfId="2" applyFont="1" applyFill="1" applyBorder="1" applyAlignment="1" applyProtection="1">
      <alignment horizontal="center"/>
      <protection hidden="1"/>
    </xf>
    <xf numFmtId="164" fontId="8" fillId="6" borderId="15" xfId="0" applyNumberFormat="1" applyFont="1" applyFill="1" applyBorder="1" applyAlignment="1" applyProtection="1">
      <alignment horizontal="center"/>
      <protection hidden="1"/>
    </xf>
    <xf numFmtId="164" fontId="8" fillId="6" borderId="16"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0" fontId="16" fillId="3" borderId="0" xfId="0" applyFont="1" applyFill="1" applyAlignment="1" applyProtection="1">
      <alignment horizontal="center" vertical="center"/>
      <protection hidden="1"/>
    </xf>
    <xf numFmtId="20" fontId="12" fillId="4" borderId="0" xfId="0" applyNumberFormat="1" applyFont="1" applyFill="1" applyAlignment="1" applyProtection="1">
      <alignment horizontal="center"/>
      <protection locked="0"/>
    </xf>
    <xf numFmtId="0" fontId="8" fillId="4" borderId="0" xfId="0" applyFont="1" applyFill="1" applyAlignment="1" applyProtection="1">
      <alignment horizontal="center"/>
      <protection locked="0"/>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14" fontId="8" fillId="4" borderId="0" xfId="0" applyNumberFormat="1" applyFont="1" applyFill="1" applyAlignment="1" applyProtection="1">
      <alignment horizontal="center"/>
      <protection locked="0"/>
    </xf>
    <xf numFmtId="0" fontId="8" fillId="4" borderId="0" xfId="0" applyFont="1" applyFill="1" applyAlignment="1" applyProtection="1">
      <alignment horizontal="left"/>
      <protection locked="0"/>
    </xf>
    <xf numFmtId="0" fontId="14" fillId="4" borderId="0" xfId="0" applyFont="1" applyFill="1" applyAlignment="1" applyProtection="1">
      <alignment horizontal="center" vertical="center"/>
      <protection hidden="1"/>
    </xf>
    <xf numFmtId="0" fontId="8" fillId="6" borderId="22" xfId="0" applyFont="1" applyFill="1" applyBorder="1" applyAlignment="1" applyProtection="1">
      <alignment horizontal="left"/>
      <protection hidden="1"/>
    </xf>
    <xf numFmtId="0" fontId="8" fillId="6" borderId="23" xfId="0" applyFont="1" applyFill="1" applyBorder="1" applyAlignment="1" applyProtection="1">
      <alignment horizontal="left"/>
      <protection hidden="1"/>
    </xf>
    <xf numFmtId="0" fontId="40" fillId="4" borderId="0" xfId="0" applyFont="1" applyFill="1" applyAlignment="1" applyProtection="1">
      <alignment horizontal="center"/>
      <protection locked="0"/>
    </xf>
    <xf numFmtId="0" fontId="12" fillId="0" borderId="0" xfId="0" applyFont="1" applyAlignment="1" applyProtection="1">
      <alignment horizontal="left" vertical="top" wrapText="1"/>
      <protection locked="0"/>
    </xf>
    <xf numFmtId="0" fontId="34" fillId="2" borderId="0" xfId="1" applyFont="1" applyFill="1" applyAlignment="1" applyProtection="1">
      <alignment horizontal="center" vertical="center"/>
      <protection locked="0"/>
    </xf>
    <xf numFmtId="0" fontId="12" fillId="4" borderId="0" xfId="0" applyFont="1" applyFill="1" applyAlignment="1" applyProtection="1">
      <alignment horizontal="center" vertical="center" wrapText="1"/>
      <protection locked="0" hidden="1"/>
    </xf>
    <xf numFmtId="0" fontId="6" fillId="6" borderId="7" xfId="0" applyFont="1" applyFill="1" applyBorder="1" applyAlignment="1" applyProtection="1">
      <alignment horizontal="right"/>
      <protection hidden="1"/>
    </xf>
    <xf numFmtId="0" fontId="6" fillId="6" borderId="8" xfId="0" applyFont="1" applyFill="1" applyBorder="1" applyAlignment="1" applyProtection="1">
      <alignment horizontal="right"/>
      <protection hidden="1"/>
    </xf>
    <xf numFmtId="164" fontId="6" fillId="6" borderId="15" xfId="0" applyNumberFormat="1" applyFont="1" applyFill="1" applyBorder="1" applyAlignment="1" applyProtection="1">
      <alignment horizontal="center"/>
      <protection hidden="1"/>
    </xf>
    <xf numFmtId="164" fontId="6" fillId="6" borderId="16" xfId="0" applyNumberFormat="1" applyFont="1" applyFill="1" applyBorder="1" applyAlignment="1" applyProtection="1">
      <alignment horizontal="center"/>
      <protection hidden="1"/>
    </xf>
    <xf numFmtId="164" fontId="6" fillId="6" borderId="20" xfId="0" applyNumberFormat="1" applyFont="1" applyFill="1" applyBorder="1" applyAlignment="1" applyProtection="1">
      <alignment horizontal="center"/>
      <protection hidden="1"/>
    </xf>
    <xf numFmtId="4" fontId="8" fillId="8" borderId="0" xfId="0" applyNumberFormat="1" applyFont="1" applyFill="1" applyAlignment="1" applyProtection="1">
      <alignment horizontal="center"/>
      <protection hidden="1"/>
    </xf>
    <xf numFmtId="0" fontId="8" fillId="4" borderId="0" xfId="0" applyFont="1" applyFill="1" applyAlignment="1" applyProtection="1">
      <alignment horizontal="left"/>
      <protection locked="0"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09E88EA4-6122-45D2-99E2-AFDF6538D3DC}"/>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flower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printing/" TargetMode="External"/><Relationship Id="rId5" Type="http://schemas.openxmlformats.org/officeDocument/2006/relationships/hyperlink" Target="https://www.parliament.uk/visiting/venue-hire/commons/planning/gifts/" TargetMode="External"/><Relationship Id="rId4" Type="http://schemas.openxmlformats.org/officeDocument/2006/relationships/hyperlink" Target="https://www.parliament.uk/visiting/venue-hire/commons/planning/information/#deliveri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2068286</xdr:colOff>
      <xdr:row>1</xdr:row>
      <xdr:rowOff>73483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770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26</xdr:col>
      <xdr:colOff>28575</xdr:colOff>
      <xdr:row>45</xdr:row>
      <xdr:rowOff>28575</xdr:rowOff>
    </xdr:from>
    <xdr:ext cx="565277" cy="734635"/>
    <xdr:pic>
      <xdr:nvPicPr>
        <xdr:cNvPr id="23" name="Picture 22" descr="Related image">
          <a:hlinkClick xmlns:r="http://schemas.openxmlformats.org/officeDocument/2006/relationships" r:id="rId1"/>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4655" y="814387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145</xdr:row>
      <xdr:rowOff>7620</xdr:rowOff>
    </xdr:from>
    <xdr:ext cx="565277" cy="734635"/>
    <xdr:pic>
      <xdr:nvPicPr>
        <xdr:cNvPr id="25" name="Picture 24" descr="Related image">
          <a:hlinkClick xmlns:r="http://schemas.openxmlformats.org/officeDocument/2006/relationships" r:id="rId3"/>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27520" y="209321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157</xdr:row>
      <xdr:rowOff>160020</xdr:rowOff>
    </xdr:from>
    <xdr:ext cx="565277" cy="734635"/>
    <xdr:pic>
      <xdr:nvPicPr>
        <xdr:cNvPr id="22" name="Picture 21" descr="Related image">
          <a:hlinkClick xmlns:r="http://schemas.openxmlformats.org/officeDocument/2006/relationships" r:id="rId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167</xdr:row>
      <xdr:rowOff>9525</xdr:rowOff>
    </xdr:from>
    <xdr:to>
      <xdr:col>27</xdr:col>
      <xdr:colOff>2667</xdr:colOff>
      <xdr:row>171</xdr:row>
      <xdr:rowOff>36702</xdr:rowOff>
    </xdr:to>
    <xdr:pic>
      <xdr:nvPicPr>
        <xdr:cNvPr id="27" name="Picture 26" descr="Related image">
          <a:hlinkClick xmlns:r="http://schemas.openxmlformats.org/officeDocument/2006/relationships" r:id="rId5"/>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6060" y="2515552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28575</xdr:colOff>
      <xdr:row>130</xdr:row>
      <xdr:rowOff>79761</xdr:rowOff>
    </xdr:from>
    <xdr:ext cx="565277" cy="734635"/>
    <xdr:pic>
      <xdr:nvPicPr>
        <xdr:cNvPr id="28" name="Picture 27" descr="Related image">
          <a:hlinkClick xmlns:r="http://schemas.openxmlformats.org/officeDocument/2006/relationships" r:id="rId6"/>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118</xdr:row>
      <xdr:rowOff>26421</xdr:rowOff>
    </xdr:from>
    <xdr:ext cx="565277" cy="734635"/>
    <xdr:pic>
      <xdr:nvPicPr>
        <xdr:cNvPr id="29" name="Picture 28" descr="Related image">
          <a:hlinkClick xmlns:r="http://schemas.openxmlformats.org/officeDocument/2006/relationships" r:id="rId7"/>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70952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118</xdr:row>
      <xdr:rowOff>26421</xdr:rowOff>
    </xdr:from>
    <xdr:ext cx="565277" cy="734635"/>
    <xdr:pic>
      <xdr:nvPicPr>
        <xdr:cNvPr id="30" name="Picture 29" descr="Related image">
          <a:hlinkClick xmlns:r="http://schemas.openxmlformats.org/officeDocument/2006/relationships" r:id="rId7"/>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70952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12</xdr:col>
          <xdr:colOff>0</xdr:colOff>
          <xdr:row>57</xdr:row>
          <xdr:rowOff>152400</xdr:rowOff>
        </xdr:from>
        <xdr:to>
          <xdr:col>15</xdr:col>
          <xdr:colOff>114300</xdr:colOff>
          <xdr:row>60</xdr:row>
          <xdr:rowOff>9525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56</xdr:row>
          <xdr:rowOff>9525</xdr:rowOff>
        </xdr:from>
        <xdr:to>
          <xdr:col>25</xdr:col>
          <xdr:colOff>114300</xdr:colOff>
          <xdr:row>57</xdr:row>
          <xdr:rowOff>161925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57</xdr:row>
          <xdr:rowOff>171450</xdr:rowOff>
        </xdr:from>
        <xdr:to>
          <xdr:col>25</xdr:col>
          <xdr:colOff>152400</xdr:colOff>
          <xdr:row>59</xdr:row>
          <xdr:rowOff>9525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69</xdr:row>
          <xdr:rowOff>19050</xdr:rowOff>
        </xdr:from>
        <xdr:to>
          <xdr:col>10</xdr:col>
          <xdr:colOff>152400</xdr:colOff>
          <xdr:row>72</xdr:row>
          <xdr:rowOff>1</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69</xdr:row>
          <xdr:rowOff>19050</xdr:rowOff>
        </xdr:from>
        <xdr:to>
          <xdr:col>17</xdr:col>
          <xdr:colOff>95250</xdr:colOff>
          <xdr:row>72</xdr:row>
          <xdr:rowOff>1</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54</xdr:row>
          <xdr:rowOff>133350</xdr:rowOff>
        </xdr:from>
        <xdr:to>
          <xdr:col>16</xdr:col>
          <xdr:colOff>180975</xdr:colOff>
          <xdr:row>55</xdr:row>
          <xdr:rowOff>171451</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54</xdr:row>
          <xdr:rowOff>133350</xdr:rowOff>
        </xdr:from>
        <xdr:to>
          <xdr:col>25</xdr:col>
          <xdr:colOff>133350</xdr:colOff>
          <xdr:row>55</xdr:row>
          <xdr:rowOff>133351</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9525</xdr:rowOff>
        </xdr:from>
        <xdr:to>
          <xdr:col>16</xdr:col>
          <xdr:colOff>171450</xdr:colOff>
          <xdr:row>57</xdr:row>
          <xdr:rowOff>152400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54</xdr:row>
          <xdr:rowOff>133350</xdr:rowOff>
        </xdr:from>
        <xdr:to>
          <xdr:col>22</xdr:col>
          <xdr:colOff>0</xdr:colOff>
          <xdr:row>55</xdr:row>
          <xdr:rowOff>152401</xdr:rowOff>
        </xdr:to>
        <xdr:sp macro="" textlink="">
          <xdr:nvSpPr>
            <xdr:cNvPr id="2195" name="Check Box 147" descr="Malt whiskey"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9525</xdr:rowOff>
        </xdr:from>
        <xdr:to>
          <xdr:col>22</xdr:col>
          <xdr:colOff>0</xdr:colOff>
          <xdr:row>57</xdr:row>
          <xdr:rowOff>161925</xdr:rowOff>
        </xdr:to>
        <xdr:sp macro="" textlink="">
          <xdr:nvSpPr>
            <xdr:cNvPr id="2197" name="Check Box 149" descr="Malt whiskey"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57</xdr:row>
          <xdr:rowOff>152400</xdr:rowOff>
        </xdr:from>
        <xdr:to>
          <xdr:col>22</xdr:col>
          <xdr:colOff>0</xdr:colOff>
          <xdr:row>59</xdr:row>
          <xdr:rowOff>19050</xdr:rowOff>
        </xdr:to>
        <xdr:sp macro="" textlink="">
          <xdr:nvSpPr>
            <xdr:cNvPr id="2198" name="Check Box 150" descr="Malt whiskey"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52</xdr:row>
          <xdr:rowOff>171450</xdr:rowOff>
        </xdr:from>
        <xdr:to>
          <xdr:col>14</xdr:col>
          <xdr:colOff>9525</xdr:colOff>
          <xdr:row>54</xdr:row>
          <xdr:rowOff>133350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52</xdr:row>
          <xdr:rowOff>133350</xdr:rowOff>
        </xdr:from>
        <xdr:to>
          <xdr:col>25</xdr:col>
          <xdr:colOff>19050</xdr:colOff>
          <xdr:row>54</xdr:row>
          <xdr:rowOff>171450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52</xdr:row>
          <xdr:rowOff>133350</xdr:rowOff>
        </xdr:from>
        <xdr:to>
          <xdr:col>22</xdr:col>
          <xdr:colOff>0</xdr:colOff>
          <xdr:row>54</xdr:row>
          <xdr:rowOff>152400</xdr:rowOff>
        </xdr:to>
        <xdr:sp macro="" textlink="">
          <xdr:nvSpPr>
            <xdr:cNvPr id="2201" name="Check Box 153" descr="Malt whiskey"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xdr:oneCellAnchor>
    <xdr:from>
      <xdr:col>26</xdr:col>
      <xdr:colOff>26504</xdr:colOff>
      <xdr:row>98</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4464" y="1641348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97</xdr:row>
          <xdr:rowOff>171450</xdr:rowOff>
        </xdr:from>
        <xdr:to>
          <xdr:col>3</xdr:col>
          <xdr:colOff>228600</xdr:colOff>
          <xdr:row>99</xdr:row>
          <xdr:rowOff>9525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97</xdr:row>
          <xdr:rowOff>171450</xdr:rowOff>
        </xdr:from>
        <xdr:to>
          <xdr:col>5</xdr:col>
          <xdr:colOff>228600</xdr:colOff>
          <xdr:row>99</xdr:row>
          <xdr:rowOff>19050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98</xdr:row>
          <xdr:rowOff>0</xdr:rowOff>
        </xdr:from>
        <xdr:to>
          <xdr:col>7</xdr:col>
          <xdr:colOff>209550</xdr:colOff>
          <xdr:row>99</xdr:row>
          <xdr:rowOff>9524</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101</xdr:row>
          <xdr:rowOff>0</xdr:rowOff>
        </xdr:from>
        <xdr:to>
          <xdr:col>5</xdr:col>
          <xdr:colOff>238125</xdr:colOff>
          <xdr:row>102</xdr:row>
          <xdr:rowOff>19049</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101</xdr:row>
          <xdr:rowOff>171450</xdr:rowOff>
        </xdr:from>
        <xdr:to>
          <xdr:col>5</xdr:col>
          <xdr:colOff>247650</xdr:colOff>
          <xdr:row>102</xdr:row>
          <xdr:rowOff>171449</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101</xdr:row>
          <xdr:rowOff>0</xdr:rowOff>
        </xdr:from>
        <xdr:to>
          <xdr:col>9</xdr:col>
          <xdr:colOff>190500</xdr:colOff>
          <xdr:row>102</xdr:row>
          <xdr:rowOff>19049</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101</xdr:row>
          <xdr:rowOff>161925</xdr:rowOff>
        </xdr:from>
        <xdr:to>
          <xdr:col>11</xdr:col>
          <xdr:colOff>76200</xdr:colOff>
          <xdr:row>103</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101</xdr:row>
          <xdr:rowOff>9525</xdr:rowOff>
        </xdr:from>
        <xdr:to>
          <xdr:col>13</xdr:col>
          <xdr:colOff>228600</xdr:colOff>
          <xdr:row>101</xdr:row>
          <xdr:rowOff>171450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view="pageLayout" zoomScale="75" zoomScaleNormal="100" zoomScalePageLayoutView="75" workbookViewId="0"/>
  </sheetViews>
  <sheetFormatPr defaultRowHeight="12.75" x14ac:dyDescent="0.2"/>
  <cols>
    <col min="1" max="1" width="87.28515625" style="26" customWidth="1"/>
    <col min="2" max="256" width="8.85546875" style="26"/>
    <col min="257" max="257" width="87.28515625" style="26" customWidth="1"/>
    <col min="258" max="512" width="8.85546875" style="26"/>
    <col min="513" max="513" width="87.28515625" style="26" customWidth="1"/>
    <col min="514" max="768" width="8.85546875" style="26"/>
    <col min="769" max="769" width="87.28515625" style="26" customWidth="1"/>
    <col min="770" max="1024" width="8.85546875" style="26"/>
    <col min="1025" max="1025" width="87.28515625" style="26" customWidth="1"/>
    <col min="1026" max="1280" width="8.85546875" style="26"/>
    <col min="1281" max="1281" width="87.28515625" style="26" customWidth="1"/>
    <col min="1282" max="1536" width="8.85546875" style="26"/>
    <col min="1537" max="1537" width="87.28515625" style="26" customWidth="1"/>
    <col min="1538" max="1792" width="8.85546875" style="26"/>
    <col min="1793" max="1793" width="87.28515625" style="26" customWidth="1"/>
    <col min="1794" max="2048" width="8.85546875" style="26"/>
    <col min="2049" max="2049" width="87.28515625" style="26" customWidth="1"/>
    <col min="2050" max="2304" width="8.85546875" style="26"/>
    <col min="2305" max="2305" width="87.28515625" style="26" customWidth="1"/>
    <col min="2306" max="2560" width="8.85546875" style="26"/>
    <col min="2561" max="2561" width="87.28515625" style="26" customWidth="1"/>
    <col min="2562" max="2816" width="8.85546875" style="26"/>
    <col min="2817" max="2817" width="87.28515625" style="26" customWidth="1"/>
    <col min="2818" max="3072" width="8.85546875" style="26"/>
    <col min="3073" max="3073" width="87.28515625" style="26" customWidth="1"/>
    <col min="3074" max="3328" width="8.85546875" style="26"/>
    <col min="3329" max="3329" width="87.28515625" style="26" customWidth="1"/>
    <col min="3330" max="3584" width="8.85546875" style="26"/>
    <col min="3585" max="3585" width="87.28515625" style="26" customWidth="1"/>
    <col min="3586" max="3840" width="8.85546875" style="26"/>
    <col min="3841" max="3841" width="87.28515625" style="26" customWidth="1"/>
    <col min="3842" max="4096" width="8.85546875" style="26"/>
    <col min="4097" max="4097" width="87.28515625" style="26" customWidth="1"/>
    <col min="4098" max="4352" width="8.85546875" style="26"/>
    <col min="4353" max="4353" width="87.28515625" style="26" customWidth="1"/>
    <col min="4354" max="4608" width="8.85546875" style="26"/>
    <col min="4609" max="4609" width="87.28515625" style="26" customWidth="1"/>
    <col min="4610" max="4864" width="8.85546875" style="26"/>
    <col min="4865" max="4865" width="87.28515625" style="26" customWidth="1"/>
    <col min="4866" max="5120" width="8.85546875" style="26"/>
    <col min="5121" max="5121" width="87.28515625" style="26" customWidth="1"/>
    <col min="5122" max="5376" width="8.85546875" style="26"/>
    <col min="5377" max="5377" width="87.28515625" style="26" customWidth="1"/>
    <col min="5378" max="5632" width="8.85546875" style="26"/>
    <col min="5633" max="5633" width="87.28515625" style="26" customWidth="1"/>
    <col min="5634" max="5888" width="8.85546875" style="26"/>
    <col min="5889" max="5889" width="87.28515625" style="26" customWidth="1"/>
    <col min="5890" max="6144" width="8.85546875" style="26"/>
    <col min="6145" max="6145" width="87.28515625" style="26" customWidth="1"/>
    <col min="6146" max="6400" width="8.85546875" style="26"/>
    <col min="6401" max="6401" width="87.28515625" style="26" customWidth="1"/>
    <col min="6402" max="6656" width="8.85546875" style="26"/>
    <col min="6657" max="6657" width="87.28515625" style="26" customWidth="1"/>
    <col min="6658" max="6912" width="8.85546875" style="26"/>
    <col min="6913" max="6913" width="87.28515625" style="26" customWidth="1"/>
    <col min="6914" max="7168" width="8.85546875" style="26"/>
    <col min="7169" max="7169" width="87.28515625" style="26" customWidth="1"/>
    <col min="7170" max="7424" width="8.85546875" style="26"/>
    <col min="7425" max="7425" width="87.28515625" style="26" customWidth="1"/>
    <col min="7426" max="7680" width="8.85546875" style="26"/>
    <col min="7681" max="7681" width="87.28515625" style="26" customWidth="1"/>
    <col min="7682" max="7936" width="8.85546875" style="26"/>
    <col min="7937" max="7937" width="87.28515625" style="26" customWidth="1"/>
    <col min="7938" max="8192" width="8.85546875" style="26"/>
    <col min="8193" max="8193" width="87.28515625" style="26" customWidth="1"/>
    <col min="8194" max="8448" width="8.85546875" style="26"/>
    <col min="8449" max="8449" width="87.28515625" style="26" customWidth="1"/>
    <col min="8450" max="8704" width="8.85546875" style="26"/>
    <col min="8705" max="8705" width="87.28515625" style="26" customWidth="1"/>
    <col min="8706" max="8960" width="8.85546875" style="26"/>
    <col min="8961" max="8961" width="87.28515625" style="26" customWidth="1"/>
    <col min="8962" max="9216" width="8.85546875" style="26"/>
    <col min="9217" max="9217" width="87.28515625" style="26" customWidth="1"/>
    <col min="9218" max="9472" width="8.85546875" style="26"/>
    <col min="9473" max="9473" width="87.28515625" style="26" customWidth="1"/>
    <col min="9474" max="9728" width="8.85546875" style="26"/>
    <col min="9729" max="9729" width="87.28515625" style="26" customWidth="1"/>
    <col min="9730" max="9984" width="8.85546875" style="26"/>
    <col min="9985" max="9985" width="87.28515625" style="26" customWidth="1"/>
    <col min="9986" max="10240" width="8.85546875" style="26"/>
    <col min="10241" max="10241" width="87.28515625" style="26" customWidth="1"/>
    <col min="10242" max="10496" width="8.85546875" style="26"/>
    <col min="10497" max="10497" width="87.28515625" style="26" customWidth="1"/>
    <col min="10498" max="10752" width="8.85546875" style="26"/>
    <col min="10753" max="10753" width="87.28515625" style="26" customWidth="1"/>
    <col min="10754" max="11008" width="8.85546875" style="26"/>
    <col min="11009" max="11009" width="87.28515625" style="26" customWidth="1"/>
    <col min="11010" max="11264" width="8.85546875" style="26"/>
    <col min="11265" max="11265" width="87.28515625" style="26" customWidth="1"/>
    <col min="11266" max="11520" width="8.85546875" style="26"/>
    <col min="11521" max="11521" width="87.28515625" style="26" customWidth="1"/>
    <col min="11522" max="11776" width="8.85546875" style="26"/>
    <col min="11777" max="11777" width="87.28515625" style="26" customWidth="1"/>
    <col min="11778" max="12032" width="8.85546875" style="26"/>
    <col min="12033" max="12033" width="87.28515625" style="26" customWidth="1"/>
    <col min="12034" max="12288" width="8.85546875" style="26"/>
    <col min="12289" max="12289" width="87.28515625" style="26" customWidth="1"/>
    <col min="12290" max="12544" width="8.85546875" style="26"/>
    <col min="12545" max="12545" width="87.28515625" style="26" customWidth="1"/>
    <col min="12546" max="12800" width="8.85546875" style="26"/>
    <col min="12801" max="12801" width="87.28515625" style="26" customWidth="1"/>
    <col min="12802" max="13056" width="8.85546875" style="26"/>
    <col min="13057" max="13057" width="87.28515625" style="26" customWidth="1"/>
    <col min="13058" max="13312" width="8.85546875" style="26"/>
    <col min="13313" max="13313" width="87.28515625" style="26" customWidth="1"/>
    <col min="13314" max="13568" width="8.85546875" style="26"/>
    <col min="13569" max="13569" width="87.28515625" style="26" customWidth="1"/>
    <col min="13570" max="13824" width="8.85546875" style="26"/>
    <col min="13825" max="13825" width="87.28515625" style="26" customWidth="1"/>
    <col min="13826" max="14080" width="8.85546875" style="26"/>
    <col min="14081" max="14081" width="87.28515625" style="26" customWidth="1"/>
    <col min="14082" max="14336" width="8.85546875" style="26"/>
    <col min="14337" max="14337" width="87.28515625" style="26" customWidth="1"/>
    <col min="14338" max="14592" width="8.85546875" style="26"/>
    <col min="14593" max="14593" width="87.28515625" style="26" customWidth="1"/>
    <col min="14594" max="14848" width="8.85546875" style="26"/>
    <col min="14849" max="14849" width="87.28515625" style="26" customWidth="1"/>
    <col min="14850" max="15104" width="8.85546875" style="26"/>
    <col min="15105" max="15105" width="87.28515625" style="26" customWidth="1"/>
    <col min="15106" max="15360" width="8.85546875" style="26"/>
    <col min="15361" max="15361" width="87.28515625" style="26" customWidth="1"/>
    <col min="15362" max="15616" width="8.85546875" style="26"/>
    <col min="15617" max="15617" width="87.28515625" style="26" customWidth="1"/>
    <col min="15618" max="15872" width="8.85546875" style="26"/>
    <col min="15873" max="15873" width="87.28515625" style="26" customWidth="1"/>
    <col min="15874" max="16128" width="8.85546875" style="26"/>
    <col min="16129" max="16129" width="87.28515625" style="26" customWidth="1"/>
    <col min="16130" max="16384" width="8.85546875" style="26"/>
  </cols>
  <sheetData>
    <row r="1" spans="1:1" ht="55.15" customHeight="1" x14ac:dyDescent="0.2">
      <c r="A1" s="25"/>
    </row>
    <row r="2" spans="1:1" x14ac:dyDescent="0.2">
      <c r="A2" s="25"/>
    </row>
    <row r="3" spans="1:1" x14ac:dyDescent="0.2">
      <c r="A3" s="27" t="s">
        <v>64</v>
      </c>
    </row>
    <row r="4" spans="1:1" ht="409.6" customHeight="1" x14ac:dyDescent="0.2">
      <c r="A4" s="28" t="s">
        <v>191</v>
      </c>
    </row>
  </sheetData>
  <sheetProtection algorithmName="SHA-512" hashValue="N0YRd3OZsmMevAWUawY4FgJejQ1HdZ9PjEbzPQYWSWPknCsHH7L1jExMKoomQVuUCW9OYypuKESyKj2fIbLtkw==" saltValue="97bYVfZt6/U9gTLo6/BqDw==" spinCount="100000" sheet="1" objects="1" scenario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L175"/>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7" width="3.7109375" style="13" customWidth="1"/>
    <col min="8" max="8" width="4.5703125" style="13" customWidth="1"/>
    <col min="9" max="14" width="3.7109375" style="13" customWidth="1"/>
    <col min="15" max="15" width="4.28515625" style="13" customWidth="1"/>
    <col min="16" max="20" width="3.7109375" style="13" customWidth="1"/>
    <col min="21" max="21" width="4.7109375" style="13" customWidth="1"/>
    <col min="22" max="23" width="3.7109375" style="13" customWidth="1"/>
    <col min="24" max="24" width="4.85546875" style="13" customWidth="1"/>
    <col min="25" max="26" width="3.7109375" style="13" customWidth="1"/>
    <col min="27" max="16384" width="8.85546875" style="13"/>
  </cols>
  <sheetData>
    <row r="1" spans="1:29" s="12" customFormat="1" ht="41.45" customHeight="1" thickTop="1" x14ac:dyDescent="0.2">
      <c r="A1" s="80" t="s">
        <v>65</v>
      </c>
      <c r="B1" s="81"/>
      <c r="C1" s="81"/>
      <c r="D1" s="81"/>
      <c r="E1" s="81"/>
      <c r="F1" s="81"/>
      <c r="G1" s="81"/>
      <c r="H1" s="81"/>
      <c r="I1" s="81"/>
      <c r="J1" s="81"/>
      <c r="K1" s="77" t="s">
        <v>69</v>
      </c>
      <c r="L1" s="78"/>
      <c r="M1" s="79"/>
      <c r="N1" s="77" t="s">
        <v>54</v>
      </c>
      <c r="O1" s="78"/>
      <c r="P1" s="78"/>
      <c r="Q1" s="78"/>
      <c r="R1" s="79"/>
      <c r="S1" s="77" t="s">
        <v>55</v>
      </c>
      <c r="T1" s="78"/>
      <c r="U1" s="78"/>
      <c r="V1" s="85"/>
    </row>
    <row r="2" spans="1:29" ht="14.45" customHeight="1" x14ac:dyDescent="0.2">
      <c r="A2" s="87" t="s">
        <v>66</v>
      </c>
      <c r="B2" s="88"/>
      <c r="C2" s="88"/>
      <c r="D2" s="88"/>
      <c r="E2" s="88"/>
      <c r="F2" s="88"/>
      <c r="G2" s="88"/>
      <c r="H2" s="88"/>
      <c r="I2" s="88"/>
      <c r="J2" s="88"/>
      <c r="K2" s="82">
        <f>SUM(X34:Y40)/1.2</f>
        <v>0</v>
      </c>
      <c r="L2" s="83"/>
      <c r="M2" s="84"/>
      <c r="N2" s="82">
        <f>SUM(K2*Q2)</f>
        <v>0</v>
      </c>
      <c r="O2" s="83"/>
      <c r="P2" s="83"/>
      <c r="Q2" s="89">
        <v>0.2</v>
      </c>
      <c r="R2" s="90"/>
      <c r="S2" s="82">
        <f>SUM(K2:P2)</f>
        <v>0</v>
      </c>
      <c r="T2" s="83"/>
      <c r="U2" s="83"/>
      <c r="V2" s="86"/>
    </row>
    <row r="3" spans="1:29" ht="14.45" customHeight="1" x14ac:dyDescent="0.2">
      <c r="A3" s="87" t="s">
        <v>67</v>
      </c>
      <c r="B3" s="88"/>
      <c r="C3" s="88"/>
      <c r="D3" s="88"/>
      <c r="E3" s="88"/>
      <c r="F3" s="88"/>
      <c r="G3" s="88"/>
      <c r="H3" s="88"/>
      <c r="I3" s="88"/>
      <c r="J3" s="88"/>
      <c r="K3" s="82">
        <f>SUM(X64:Y72)/1.2</f>
        <v>0</v>
      </c>
      <c r="L3" s="83"/>
      <c r="M3" s="84"/>
      <c r="N3" s="82">
        <f>SUM(K3*Q3)</f>
        <v>0</v>
      </c>
      <c r="O3" s="83"/>
      <c r="P3" s="83"/>
      <c r="Q3" s="89">
        <v>0.2</v>
      </c>
      <c r="R3" s="90"/>
      <c r="S3" s="82">
        <f>SUM(K3:P3)</f>
        <v>0</v>
      </c>
      <c r="T3" s="83"/>
      <c r="U3" s="83"/>
      <c r="V3" s="86"/>
    </row>
    <row r="4" spans="1:29" ht="14.45" customHeight="1" x14ac:dyDescent="0.2">
      <c r="A4" s="87" t="s">
        <v>116</v>
      </c>
      <c r="B4" s="88"/>
      <c r="C4" s="88"/>
      <c r="D4" s="88"/>
      <c r="E4" s="88"/>
      <c r="F4" s="88"/>
      <c r="G4" s="88"/>
      <c r="H4" s="88"/>
      <c r="I4" s="88"/>
      <c r="J4" s="88"/>
      <c r="K4" s="82">
        <f>SUM(K2:M3)*12.5%</f>
        <v>0</v>
      </c>
      <c r="L4" s="83"/>
      <c r="M4" s="84"/>
      <c r="N4" s="82">
        <f>SUM(K4*Q4)</f>
        <v>0</v>
      </c>
      <c r="O4" s="83"/>
      <c r="P4" s="83"/>
      <c r="Q4" s="89">
        <v>0.2</v>
      </c>
      <c r="R4" s="90"/>
      <c r="S4" s="82">
        <f>SUM(K4:P4)</f>
        <v>0</v>
      </c>
      <c r="T4" s="83"/>
      <c r="U4" s="83"/>
      <c r="V4" s="86"/>
    </row>
    <row r="5" spans="1:29" ht="14.45" customHeight="1" x14ac:dyDescent="0.2">
      <c r="A5" s="102" t="s">
        <v>135</v>
      </c>
      <c r="B5" s="103"/>
      <c r="C5" s="103"/>
      <c r="D5" s="103"/>
      <c r="E5" s="103"/>
      <c r="F5" s="103"/>
      <c r="G5" s="103"/>
      <c r="H5" s="103"/>
      <c r="I5" s="103"/>
      <c r="J5" s="103"/>
      <c r="K5" s="82">
        <f>SUM(X110:Y117,AB131:AD137)/1.2</f>
        <v>0</v>
      </c>
      <c r="L5" s="83"/>
      <c r="M5" s="84"/>
      <c r="N5" s="82">
        <f>SUM(K5*20%)</f>
        <v>0</v>
      </c>
      <c r="O5" s="83"/>
      <c r="P5" s="83"/>
      <c r="Q5" s="89">
        <v>0.2</v>
      </c>
      <c r="R5" s="90"/>
      <c r="S5" s="82">
        <f>SUM(K5:P5)</f>
        <v>0</v>
      </c>
      <c r="T5" s="83"/>
      <c r="U5" s="83"/>
      <c r="V5" s="86"/>
    </row>
    <row r="6" spans="1:29" ht="15" customHeight="1" thickBot="1" x14ac:dyDescent="0.25">
      <c r="A6" s="108" t="s">
        <v>68</v>
      </c>
      <c r="B6" s="109"/>
      <c r="C6" s="109"/>
      <c r="D6" s="109"/>
      <c r="E6" s="109"/>
      <c r="F6" s="109"/>
      <c r="G6" s="109"/>
      <c r="H6" s="109"/>
      <c r="I6" s="109"/>
      <c r="J6" s="109"/>
      <c r="K6" s="91">
        <f>SUM(K2:M5)</f>
        <v>0</v>
      </c>
      <c r="L6" s="92"/>
      <c r="M6" s="93"/>
      <c r="N6" s="91">
        <f>SUM(N2:P5)</f>
        <v>0</v>
      </c>
      <c r="O6" s="92"/>
      <c r="P6" s="93"/>
      <c r="Q6" s="39"/>
      <c r="R6" s="39"/>
      <c r="S6" s="110">
        <f>SUM(S2:V5)</f>
        <v>0</v>
      </c>
      <c r="T6" s="111"/>
      <c r="U6" s="111"/>
      <c r="V6" s="112"/>
    </row>
    <row r="7" spans="1:29" ht="30" customHeight="1" thickTop="1" x14ac:dyDescent="0.2">
      <c r="A7" s="94" t="s">
        <v>117</v>
      </c>
      <c r="B7" s="94"/>
      <c r="C7" s="94"/>
      <c r="D7" s="94"/>
      <c r="E7" s="94"/>
      <c r="F7" s="94"/>
      <c r="G7" s="94"/>
      <c r="H7" s="94"/>
      <c r="I7" s="94"/>
      <c r="J7" s="94"/>
      <c r="K7" s="94"/>
      <c r="L7" s="94"/>
      <c r="M7" s="94"/>
      <c r="N7" s="94"/>
      <c r="O7" s="94"/>
      <c r="P7" s="94"/>
      <c r="Q7" s="94"/>
      <c r="R7" s="94"/>
      <c r="S7" s="94"/>
      <c r="T7" s="94"/>
      <c r="U7" s="94"/>
      <c r="V7" s="94"/>
      <c r="W7" s="94"/>
      <c r="X7" s="94"/>
      <c r="Y7" s="94"/>
      <c r="Z7" s="94"/>
      <c r="AC7" s="14"/>
    </row>
    <row r="8" spans="1:29" x14ac:dyDescent="0.2">
      <c r="A8" s="101" t="s">
        <v>107</v>
      </c>
      <c r="B8" s="101"/>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9" ht="21" customHeight="1" x14ac:dyDescent="0.2">
      <c r="A9" s="69" t="s">
        <v>44</v>
      </c>
      <c r="B9" s="69"/>
      <c r="C9" s="69"/>
      <c r="D9" s="69"/>
      <c r="E9" s="69"/>
      <c r="F9" s="69"/>
      <c r="G9" s="69"/>
      <c r="H9" s="69"/>
      <c r="I9" s="69"/>
      <c r="J9" s="69"/>
      <c r="K9" s="69"/>
      <c r="L9" s="69"/>
      <c r="M9" s="69"/>
      <c r="N9" s="69"/>
      <c r="O9" s="69"/>
      <c r="P9" s="69"/>
      <c r="Q9" s="69"/>
      <c r="R9" s="69"/>
      <c r="S9" s="69"/>
      <c r="T9" s="69"/>
      <c r="U9" s="69"/>
      <c r="V9" s="69"/>
      <c r="W9" s="69"/>
      <c r="X9" s="69"/>
      <c r="Y9" s="69"/>
      <c r="Z9" s="69"/>
    </row>
    <row r="10" spans="1:29" ht="3" customHeigh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9" ht="15" thickBot="1" x14ac:dyDescent="0.25">
      <c r="A11" s="20"/>
      <c r="B11" s="17" t="s">
        <v>0</v>
      </c>
      <c r="C11" s="20"/>
      <c r="D11" s="20"/>
      <c r="E11" s="17" t="s">
        <v>1</v>
      </c>
      <c r="F11" s="20"/>
      <c r="G11" s="20"/>
      <c r="H11" s="20"/>
      <c r="I11" s="17" t="s">
        <v>2</v>
      </c>
      <c r="J11" s="20"/>
      <c r="K11" s="20"/>
      <c r="L11" s="20"/>
      <c r="M11" s="20"/>
      <c r="N11" s="20"/>
      <c r="O11" s="20"/>
      <c r="P11" s="20"/>
      <c r="Q11" s="20"/>
      <c r="R11" s="17" t="s">
        <v>109</v>
      </c>
      <c r="S11" s="20"/>
      <c r="T11" s="20"/>
      <c r="U11" s="20"/>
      <c r="V11" s="20"/>
      <c r="W11" s="20"/>
      <c r="X11" s="20"/>
      <c r="Y11" s="20"/>
      <c r="Z11" s="20"/>
    </row>
    <row r="12" spans="1:29" ht="15" thickBot="1" x14ac:dyDescent="0.25">
      <c r="A12" s="20"/>
      <c r="B12" s="97"/>
      <c r="C12" s="98"/>
      <c r="D12" s="20"/>
      <c r="E12" s="99" t="s">
        <v>139</v>
      </c>
      <c r="F12" s="99"/>
      <c r="G12" s="99"/>
      <c r="H12" s="20"/>
      <c r="I12" s="100"/>
      <c r="J12" s="100"/>
      <c r="K12" s="100"/>
      <c r="L12" s="100"/>
      <c r="M12" s="100"/>
      <c r="N12" s="100"/>
      <c r="O12" s="100"/>
      <c r="P12" s="100"/>
      <c r="Q12" s="20"/>
      <c r="R12" s="100"/>
      <c r="S12" s="100"/>
      <c r="T12" s="100"/>
      <c r="U12" s="100"/>
      <c r="V12" s="100"/>
      <c r="W12" s="100"/>
      <c r="X12" s="100"/>
      <c r="Y12" s="100"/>
      <c r="Z12" s="20"/>
    </row>
    <row r="13" spans="1:29" ht="6" customHeight="1" x14ac:dyDescent="0.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9" x14ac:dyDescent="0.2">
      <c r="A14" s="20"/>
      <c r="B14" s="17" t="s">
        <v>80</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9" ht="14.45" customHeight="1" x14ac:dyDescent="0.2">
      <c r="A15" s="20"/>
      <c r="B15" s="21" t="s">
        <v>46</v>
      </c>
      <c r="C15" s="20"/>
      <c r="D15" s="20"/>
      <c r="E15" s="20"/>
      <c r="F15" s="21" t="s">
        <v>45</v>
      </c>
      <c r="G15" s="20"/>
      <c r="H15" s="20"/>
      <c r="I15" s="20"/>
      <c r="J15" s="20"/>
      <c r="K15" s="20"/>
      <c r="L15" s="20"/>
      <c r="M15" s="74" t="s">
        <v>104</v>
      </c>
      <c r="N15" s="74"/>
      <c r="O15" s="74"/>
      <c r="P15" s="74"/>
      <c r="Q15" s="74"/>
      <c r="R15" s="74"/>
      <c r="S15" s="74"/>
      <c r="T15" s="74"/>
      <c r="U15" s="74"/>
      <c r="V15" s="74"/>
      <c r="W15" s="74"/>
      <c r="X15" s="74"/>
      <c r="Y15" s="74"/>
      <c r="Z15" s="20"/>
    </row>
    <row r="16" spans="1:29" x14ac:dyDescent="0.2">
      <c r="A16" s="20"/>
      <c r="B16" s="96"/>
      <c r="C16" s="96"/>
      <c r="D16" s="20"/>
      <c r="E16" s="20"/>
      <c r="F16" s="96"/>
      <c r="G16" s="96"/>
      <c r="H16" s="20"/>
      <c r="I16" s="20"/>
      <c r="J16" s="20"/>
      <c r="K16" s="20"/>
      <c r="L16" s="20"/>
      <c r="M16" s="74"/>
      <c r="N16" s="74"/>
      <c r="O16" s="74"/>
      <c r="P16" s="74"/>
      <c r="Q16" s="74"/>
      <c r="R16" s="74"/>
      <c r="S16" s="74"/>
      <c r="T16" s="74"/>
      <c r="U16" s="74"/>
      <c r="V16" s="74"/>
      <c r="W16" s="74"/>
      <c r="X16" s="74"/>
      <c r="Y16" s="74"/>
      <c r="Z16" s="20"/>
    </row>
    <row r="17" spans="1:26" ht="6" customHeigh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
      <c r="A18" s="20"/>
      <c r="B18" s="17" t="s">
        <v>47</v>
      </c>
      <c r="C18" s="20"/>
      <c r="D18" s="20"/>
      <c r="E18" s="20"/>
      <c r="F18" s="20"/>
      <c r="G18" s="20"/>
      <c r="H18" s="20"/>
      <c r="I18" s="17" t="s">
        <v>3</v>
      </c>
      <c r="J18" s="20"/>
      <c r="K18" s="20"/>
      <c r="L18" s="20"/>
      <c r="M18" s="20"/>
      <c r="N18" s="17" t="s">
        <v>4</v>
      </c>
      <c r="O18" s="20"/>
      <c r="P18" s="20"/>
      <c r="Q18" s="20"/>
      <c r="R18" s="20"/>
      <c r="S18" s="20"/>
      <c r="T18" s="20"/>
      <c r="U18" s="20"/>
      <c r="V18" s="20"/>
      <c r="W18" s="20"/>
      <c r="X18" s="20"/>
      <c r="Y18" s="20"/>
      <c r="Z18" s="20"/>
    </row>
    <row r="19" spans="1:26" x14ac:dyDescent="0.2">
      <c r="A19" s="20"/>
      <c r="B19" s="100"/>
      <c r="C19" s="100"/>
      <c r="D19" s="100"/>
      <c r="E19" s="100"/>
      <c r="F19" s="100"/>
      <c r="G19" s="100"/>
      <c r="H19" s="20"/>
      <c r="I19" s="100"/>
      <c r="J19" s="100"/>
      <c r="K19" s="100"/>
      <c r="L19" s="100"/>
      <c r="M19" s="20"/>
      <c r="N19" s="100"/>
      <c r="O19" s="100"/>
      <c r="P19" s="100"/>
      <c r="Q19" s="100"/>
      <c r="R19" s="100"/>
      <c r="S19" s="100"/>
      <c r="T19" s="100"/>
      <c r="U19" s="100"/>
      <c r="V19" s="100"/>
      <c r="W19" s="106" t="s">
        <v>136</v>
      </c>
      <c r="X19" s="106"/>
      <c r="Y19" s="106"/>
      <c r="Z19" s="106"/>
    </row>
    <row r="20" spans="1:26" ht="6"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21" customHeight="1" x14ac:dyDescent="0.2">
      <c r="A21" s="69" t="s">
        <v>42</v>
      </c>
      <c r="B21" s="69"/>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ht="3" customHeigh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
      <c r="A23" s="20"/>
      <c r="B23" s="17" t="s">
        <v>38</v>
      </c>
      <c r="C23" s="20"/>
      <c r="D23" s="20"/>
      <c r="E23" s="20"/>
      <c r="F23" s="17" t="s">
        <v>39</v>
      </c>
      <c r="G23" s="20"/>
      <c r="H23" s="20"/>
      <c r="I23" s="20"/>
      <c r="J23" s="17" t="s">
        <v>108</v>
      </c>
      <c r="K23" s="20"/>
      <c r="L23" s="20"/>
      <c r="M23" s="20"/>
      <c r="N23" s="20"/>
      <c r="O23" s="20"/>
      <c r="P23" s="20"/>
      <c r="Q23" s="20"/>
      <c r="R23" s="20"/>
      <c r="S23" s="20"/>
      <c r="T23" s="20"/>
      <c r="U23" s="20"/>
      <c r="V23" s="20"/>
      <c r="W23" s="20"/>
      <c r="X23" s="20"/>
      <c r="Y23" s="20"/>
      <c r="Z23" s="20"/>
    </row>
    <row r="24" spans="1:26" ht="14.45" customHeight="1" x14ac:dyDescent="0.2">
      <c r="A24" s="20"/>
      <c r="B24" s="95" t="s">
        <v>105</v>
      </c>
      <c r="C24" s="95"/>
      <c r="D24" s="20"/>
      <c r="E24" s="20"/>
      <c r="F24" s="95" t="s">
        <v>105</v>
      </c>
      <c r="G24" s="95"/>
      <c r="H24" s="20"/>
      <c r="I24" s="20"/>
      <c r="J24" s="95" t="s">
        <v>105</v>
      </c>
      <c r="K24" s="95"/>
      <c r="L24" s="20"/>
      <c r="M24" s="74" t="s">
        <v>184</v>
      </c>
      <c r="N24" s="74"/>
      <c r="O24" s="74"/>
      <c r="P24" s="74"/>
      <c r="Q24" s="74"/>
      <c r="R24" s="74"/>
      <c r="S24" s="74"/>
      <c r="T24" s="74"/>
      <c r="U24" s="74"/>
      <c r="V24" s="74"/>
      <c r="W24" s="74"/>
      <c r="X24" s="74"/>
      <c r="Y24" s="74"/>
      <c r="Z24" s="20"/>
    </row>
    <row r="25" spans="1:26" ht="3" customHeight="1" x14ac:dyDescent="0.2">
      <c r="A25" s="20"/>
      <c r="B25" s="20"/>
      <c r="C25" s="20"/>
      <c r="D25" s="20"/>
      <c r="E25" s="20"/>
      <c r="F25" s="20"/>
      <c r="G25" s="20"/>
      <c r="H25" s="20"/>
      <c r="I25" s="20"/>
      <c r="J25" s="20"/>
      <c r="K25" s="20"/>
      <c r="L25" s="20"/>
      <c r="M25" s="74"/>
      <c r="N25" s="74"/>
      <c r="O25" s="74"/>
      <c r="P25" s="74"/>
      <c r="Q25" s="74"/>
      <c r="R25" s="74"/>
      <c r="S25" s="74"/>
      <c r="T25" s="74"/>
      <c r="U25" s="74"/>
      <c r="V25" s="74"/>
      <c r="W25" s="74"/>
      <c r="X25" s="74"/>
      <c r="Y25" s="74"/>
      <c r="Z25" s="20"/>
    </row>
    <row r="26" spans="1:26" x14ac:dyDescent="0.2">
      <c r="A26" s="20"/>
      <c r="B26" s="17" t="s">
        <v>40</v>
      </c>
      <c r="C26" s="20"/>
      <c r="D26" s="20"/>
      <c r="E26" s="20"/>
      <c r="F26" s="17" t="s">
        <v>43</v>
      </c>
      <c r="G26" s="20"/>
      <c r="H26" s="20"/>
      <c r="I26" s="20"/>
      <c r="J26" s="17" t="s">
        <v>41</v>
      </c>
      <c r="K26" s="20"/>
      <c r="L26" s="20"/>
      <c r="M26" s="74"/>
      <c r="N26" s="74"/>
      <c r="O26" s="74"/>
      <c r="P26" s="74"/>
      <c r="Q26" s="74"/>
      <c r="R26" s="74"/>
      <c r="S26" s="74"/>
      <c r="T26" s="74"/>
      <c r="U26" s="74"/>
      <c r="V26" s="74"/>
      <c r="W26" s="74"/>
      <c r="X26" s="74"/>
      <c r="Y26" s="74"/>
      <c r="Z26" s="20"/>
    </row>
    <row r="27" spans="1:26" x14ac:dyDescent="0.2">
      <c r="A27" s="20"/>
      <c r="B27" s="95" t="s">
        <v>105</v>
      </c>
      <c r="C27" s="95"/>
      <c r="D27" s="20"/>
      <c r="E27" s="20"/>
      <c r="F27" s="95" t="s">
        <v>105</v>
      </c>
      <c r="G27" s="95"/>
      <c r="H27" s="20"/>
      <c r="I27" s="20"/>
      <c r="J27" s="95" t="s">
        <v>105</v>
      </c>
      <c r="K27" s="95"/>
      <c r="L27" s="20"/>
      <c r="M27" s="74"/>
      <c r="N27" s="74"/>
      <c r="O27" s="74"/>
      <c r="P27" s="74"/>
      <c r="Q27" s="74"/>
      <c r="R27" s="74"/>
      <c r="S27" s="74"/>
      <c r="T27" s="74"/>
      <c r="U27" s="74"/>
      <c r="V27" s="74"/>
      <c r="W27" s="74"/>
      <c r="X27" s="74"/>
      <c r="Y27" s="74"/>
      <c r="Z27" s="20"/>
    </row>
    <row r="28" spans="1:26" ht="6"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21" customHeight="1" x14ac:dyDescent="0.2">
      <c r="A29" s="69" t="s">
        <v>49</v>
      </c>
      <c r="B29" s="69"/>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ht="3" customHeight="1"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4.45" customHeight="1" thickBot="1" x14ac:dyDescent="0.25">
      <c r="A31" s="17"/>
      <c r="B31" s="17" t="s">
        <v>71</v>
      </c>
      <c r="C31" s="17"/>
      <c r="D31" s="17"/>
      <c r="E31" s="17"/>
      <c r="F31" s="17"/>
      <c r="G31" s="74" t="s">
        <v>138</v>
      </c>
      <c r="H31" s="74"/>
      <c r="I31" s="74"/>
      <c r="J31" s="74"/>
      <c r="K31" s="74"/>
      <c r="L31" s="74"/>
      <c r="M31" s="74"/>
      <c r="N31" s="74"/>
      <c r="O31" s="74"/>
      <c r="P31" s="74"/>
      <c r="Q31" s="74"/>
      <c r="R31" s="74"/>
      <c r="S31" s="74"/>
      <c r="T31" s="17"/>
      <c r="U31" s="71" t="s">
        <v>62</v>
      </c>
      <c r="V31" s="71"/>
      <c r="W31" s="17"/>
      <c r="X31" s="71" t="s">
        <v>63</v>
      </c>
      <c r="Y31" s="71"/>
      <c r="Z31" s="17"/>
    </row>
    <row r="32" spans="1:26" ht="14.45" customHeight="1" thickBot="1" x14ac:dyDescent="0.25">
      <c r="A32" s="20"/>
      <c r="B32" s="97"/>
      <c r="C32" s="98"/>
      <c r="D32" s="20"/>
      <c r="E32" s="20"/>
      <c r="F32" s="20"/>
      <c r="G32" s="74"/>
      <c r="H32" s="74"/>
      <c r="I32" s="74"/>
      <c r="J32" s="74"/>
      <c r="K32" s="74"/>
      <c r="L32" s="74"/>
      <c r="M32" s="74"/>
      <c r="N32" s="74"/>
      <c r="O32" s="74"/>
      <c r="P32" s="74"/>
      <c r="Q32" s="74"/>
      <c r="R32" s="74"/>
      <c r="S32" s="74"/>
      <c r="T32" s="20"/>
      <c r="U32" s="71"/>
      <c r="V32" s="71"/>
      <c r="W32" s="20"/>
      <c r="X32" s="71"/>
      <c r="Y32" s="71"/>
      <c r="Z32" s="20"/>
    </row>
    <row r="33" spans="1:27" x14ac:dyDescent="0.2">
      <c r="A33" s="20"/>
      <c r="B33" s="16" t="s">
        <v>106</v>
      </c>
      <c r="C33" s="20"/>
      <c r="D33" s="20"/>
      <c r="E33" s="16"/>
      <c r="F33" s="20"/>
      <c r="G33" s="20"/>
      <c r="H33" s="20"/>
      <c r="I33" s="20"/>
      <c r="J33" s="20"/>
      <c r="K33" s="20"/>
      <c r="L33" s="20"/>
      <c r="M33" s="20"/>
      <c r="N33" s="20"/>
      <c r="O33" s="20"/>
      <c r="P33" s="20"/>
      <c r="Q33" s="20"/>
      <c r="R33" s="20"/>
      <c r="S33" s="20"/>
      <c r="T33" s="20"/>
      <c r="U33" s="71"/>
      <c r="V33" s="71"/>
      <c r="W33" s="20"/>
      <c r="X33" s="71"/>
      <c r="Y33" s="71"/>
      <c r="Z33" s="20"/>
    </row>
    <row r="34" spans="1:27" ht="13.9" customHeight="1" x14ac:dyDescent="0.2">
      <c r="A34" s="20"/>
      <c r="B34" s="107"/>
      <c r="C34" s="107"/>
      <c r="D34" s="107"/>
      <c r="E34" s="107"/>
      <c r="F34" s="107"/>
      <c r="G34" s="107"/>
      <c r="H34" s="107"/>
      <c r="I34" s="107"/>
      <c r="J34" s="107"/>
      <c r="K34" s="107"/>
      <c r="L34" s="107"/>
      <c r="M34" s="107"/>
      <c r="N34" s="107"/>
      <c r="O34" s="107"/>
      <c r="P34" s="107"/>
      <c r="Q34" s="107"/>
      <c r="R34" s="107"/>
      <c r="S34" s="107"/>
      <c r="T34" s="20"/>
      <c r="U34" s="113" t="str">
        <f>IFERROR(VLOOKUP(B34,Data!B21:H23,3,0),"")</f>
        <v/>
      </c>
      <c r="V34" s="113"/>
      <c r="W34" s="20"/>
      <c r="X34" s="72" t="str">
        <f>IF(ISNUMBER(U34),U34*$B$32,"")</f>
        <v/>
      </c>
      <c r="Y34" s="72"/>
      <c r="Z34" s="20"/>
    </row>
    <row r="35" spans="1:27" x14ac:dyDescent="0.2">
      <c r="A35" s="20"/>
      <c r="B35" s="20"/>
      <c r="C35" s="20"/>
      <c r="D35" s="20"/>
      <c r="E35" s="20"/>
      <c r="F35" s="20"/>
      <c r="G35" s="20"/>
      <c r="H35" s="20"/>
      <c r="I35" s="20"/>
      <c r="J35" s="20"/>
      <c r="K35" s="20"/>
      <c r="L35" s="20"/>
      <c r="M35" s="20"/>
      <c r="N35" s="20"/>
      <c r="O35" s="20"/>
      <c r="P35" s="20"/>
      <c r="Q35" s="20"/>
      <c r="R35" s="20"/>
      <c r="S35" s="20"/>
      <c r="T35" s="20"/>
      <c r="U35" s="71" t="s">
        <v>62</v>
      </c>
      <c r="V35" s="71"/>
      <c r="W35" s="17"/>
      <c r="X35" s="71" t="s">
        <v>63</v>
      </c>
      <c r="Y35" s="71"/>
      <c r="Z35" s="20"/>
    </row>
    <row r="36" spans="1:27" ht="3" customHeight="1" x14ac:dyDescent="0.2">
      <c r="A36" s="20"/>
      <c r="B36" s="20"/>
      <c r="C36" s="20"/>
      <c r="D36" s="20"/>
      <c r="E36" s="20"/>
      <c r="F36" s="20"/>
      <c r="G36" s="20"/>
      <c r="H36" s="20"/>
      <c r="I36" s="20"/>
      <c r="J36" s="20"/>
      <c r="K36" s="20"/>
      <c r="L36" s="20"/>
      <c r="M36" s="20"/>
      <c r="N36" s="20"/>
      <c r="O36" s="20"/>
      <c r="P36" s="20"/>
      <c r="Q36" s="20"/>
      <c r="R36" s="20"/>
      <c r="S36" s="20"/>
      <c r="T36" s="20"/>
      <c r="U36" s="71"/>
      <c r="V36" s="71"/>
      <c r="W36" s="20"/>
      <c r="X36" s="71"/>
      <c r="Y36" s="71"/>
      <c r="Z36" s="20"/>
    </row>
    <row r="37" spans="1:27" ht="13.9" customHeight="1" x14ac:dyDescent="0.2">
      <c r="A37" s="20"/>
      <c r="B37" s="17" t="s">
        <v>121</v>
      </c>
      <c r="C37" s="20"/>
      <c r="D37" s="20"/>
      <c r="E37" s="20"/>
      <c r="F37" s="20"/>
      <c r="G37" s="20"/>
      <c r="H37" s="20"/>
      <c r="I37" s="20"/>
      <c r="J37" s="20"/>
      <c r="K37" s="20"/>
      <c r="L37" s="20"/>
      <c r="M37" s="20"/>
      <c r="N37" s="20"/>
      <c r="O37" s="20"/>
      <c r="P37" s="20"/>
      <c r="Q37" s="20"/>
      <c r="R37" s="20"/>
      <c r="S37" s="18" t="s">
        <v>75</v>
      </c>
      <c r="T37" s="20"/>
      <c r="U37" s="71"/>
      <c r="V37" s="71"/>
      <c r="W37" s="20"/>
      <c r="X37" s="71"/>
      <c r="Y37" s="71"/>
      <c r="Z37" s="20"/>
    </row>
    <row r="38" spans="1:27" x14ac:dyDescent="0.2">
      <c r="A38" s="20"/>
      <c r="B38" s="114"/>
      <c r="C38" s="114"/>
      <c r="D38" s="114"/>
      <c r="E38" s="114"/>
      <c r="F38" s="114"/>
      <c r="G38" s="114"/>
      <c r="H38" s="114"/>
      <c r="I38" s="114"/>
      <c r="J38" s="114"/>
      <c r="K38" s="114"/>
      <c r="L38" s="114"/>
      <c r="M38" s="114"/>
      <c r="N38" s="114"/>
      <c r="O38" s="114"/>
      <c r="P38" s="114"/>
      <c r="Q38" s="114"/>
      <c r="R38" s="20"/>
      <c r="S38" s="32"/>
      <c r="T38" s="20"/>
      <c r="U38" s="113" t="str">
        <f>IFERROR(VLOOKUP(B38,Data!B26:H28,3,0),"")</f>
        <v/>
      </c>
      <c r="V38" s="113"/>
      <c r="W38" s="20"/>
      <c r="X38" s="72" t="str">
        <f>IF(ISNUMBER(S38),S38*U38,"")</f>
        <v/>
      </c>
      <c r="Y38" s="72"/>
      <c r="Z38" s="20"/>
    </row>
    <row r="39" spans="1:27" ht="3" customHeight="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7" x14ac:dyDescent="0.2">
      <c r="A40" s="20"/>
      <c r="B40" s="114"/>
      <c r="C40" s="114"/>
      <c r="D40" s="114"/>
      <c r="E40" s="114"/>
      <c r="F40" s="114"/>
      <c r="G40" s="114"/>
      <c r="H40" s="114"/>
      <c r="I40" s="114"/>
      <c r="J40" s="114"/>
      <c r="K40" s="114"/>
      <c r="L40" s="114"/>
      <c r="M40" s="114"/>
      <c r="N40" s="114"/>
      <c r="O40" s="114"/>
      <c r="P40" s="114"/>
      <c r="Q40" s="114"/>
      <c r="R40" s="20"/>
      <c r="S40" s="32"/>
      <c r="T40" s="20"/>
      <c r="U40" s="113" t="str">
        <f>IFERROR(VLOOKUP(B40,Data!B27:H30,3,0),"")</f>
        <v/>
      </c>
      <c r="V40" s="113"/>
      <c r="W40" s="20"/>
      <c r="X40" s="72" t="str">
        <f>IF(ISNUMBER(S40),S40*U40,"")</f>
        <v/>
      </c>
      <c r="Y40" s="72"/>
      <c r="Z40" s="20"/>
    </row>
    <row r="41" spans="1:27" ht="3" customHeigh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7" x14ac:dyDescent="0.2">
      <c r="A42" s="20"/>
      <c r="B42" s="17" t="s">
        <v>48</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7" ht="14.45" customHeight="1" x14ac:dyDescent="0.2">
      <c r="A43" s="20"/>
      <c r="B43" s="105"/>
      <c r="C43" s="105"/>
      <c r="D43" s="105"/>
      <c r="E43" s="105"/>
      <c r="F43" s="105"/>
      <c r="G43" s="105"/>
      <c r="H43" s="105"/>
      <c r="I43" s="105"/>
      <c r="J43" s="105"/>
      <c r="K43" s="105"/>
      <c r="L43" s="105"/>
      <c r="M43" s="105"/>
      <c r="N43" s="105"/>
      <c r="O43" s="105"/>
      <c r="P43" s="105"/>
      <c r="Q43" s="20"/>
      <c r="R43" s="74" t="s">
        <v>137</v>
      </c>
      <c r="S43" s="74"/>
      <c r="T43" s="74"/>
      <c r="U43" s="74"/>
      <c r="V43" s="74"/>
      <c r="W43" s="74"/>
      <c r="X43" s="74"/>
      <c r="Y43" s="74"/>
      <c r="Z43" s="20"/>
      <c r="AA43" s="29"/>
    </row>
    <row r="44" spans="1:27" x14ac:dyDescent="0.2">
      <c r="A44" s="20"/>
      <c r="B44" s="105"/>
      <c r="C44" s="105"/>
      <c r="D44" s="105"/>
      <c r="E44" s="105"/>
      <c r="F44" s="105"/>
      <c r="G44" s="105"/>
      <c r="H44" s="105"/>
      <c r="I44" s="105"/>
      <c r="J44" s="105"/>
      <c r="K44" s="105"/>
      <c r="L44" s="105"/>
      <c r="M44" s="105"/>
      <c r="N44" s="105"/>
      <c r="O44" s="105"/>
      <c r="P44" s="105"/>
      <c r="Q44" s="20"/>
      <c r="R44" s="74"/>
      <c r="S44" s="74"/>
      <c r="T44" s="74"/>
      <c r="U44" s="74"/>
      <c r="V44" s="74"/>
      <c r="W44" s="74"/>
      <c r="X44" s="74"/>
      <c r="Y44" s="74"/>
      <c r="Z44" s="20"/>
      <c r="AA44" s="29"/>
    </row>
    <row r="45" spans="1:27" x14ac:dyDescent="0.2">
      <c r="A45" s="20"/>
      <c r="B45" s="105"/>
      <c r="C45" s="105"/>
      <c r="D45" s="105"/>
      <c r="E45" s="105"/>
      <c r="F45" s="105"/>
      <c r="G45" s="105"/>
      <c r="H45" s="105"/>
      <c r="I45" s="105"/>
      <c r="J45" s="105"/>
      <c r="K45" s="105"/>
      <c r="L45" s="105"/>
      <c r="M45" s="105"/>
      <c r="N45" s="105"/>
      <c r="O45" s="105"/>
      <c r="P45" s="105"/>
      <c r="Q45" s="20"/>
      <c r="R45" s="74"/>
      <c r="S45" s="74"/>
      <c r="T45" s="74"/>
      <c r="U45" s="74"/>
      <c r="V45" s="74"/>
      <c r="W45" s="74"/>
      <c r="X45" s="74"/>
      <c r="Y45" s="74"/>
      <c r="Z45" s="20"/>
    </row>
    <row r="46" spans="1:27" x14ac:dyDescent="0.2">
      <c r="A46" s="20"/>
      <c r="B46" s="105"/>
      <c r="C46" s="105"/>
      <c r="D46" s="105"/>
      <c r="E46" s="105"/>
      <c r="F46" s="105"/>
      <c r="G46" s="105"/>
      <c r="H46" s="105"/>
      <c r="I46" s="105"/>
      <c r="J46" s="105"/>
      <c r="K46" s="105"/>
      <c r="L46" s="105"/>
      <c r="M46" s="105"/>
      <c r="N46" s="105"/>
      <c r="O46" s="105"/>
      <c r="P46" s="105"/>
      <c r="Q46" s="20"/>
      <c r="R46" s="74"/>
      <c r="S46" s="74"/>
      <c r="T46" s="74"/>
      <c r="U46" s="74"/>
      <c r="V46" s="74"/>
      <c r="W46" s="74"/>
      <c r="X46" s="74"/>
      <c r="Y46" s="74"/>
      <c r="Z46" s="20"/>
      <c r="AA46" s="40"/>
    </row>
    <row r="47" spans="1:27" x14ac:dyDescent="0.2">
      <c r="A47" s="20"/>
      <c r="B47" s="105"/>
      <c r="C47" s="105"/>
      <c r="D47" s="105"/>
      <c r="E47" s="105"/>
      <c r="F47" s="105"/>
      <c r="G47" s="105"/>
      <c r="H47" s="105"/>
      <c r="I47" s="105"/>
      <c r="J47" s="105"/>
      <c r="K47" s="105"/>
      <c r="L47" s="105"/>
      <c r="M47" s="105"/>
      <c r="N47" s="105"/>
      <c r="O47" s="105"/>
      <c r="P47" s="105"/>
      <c r="Q47" s="20"/>
      <c r="R47" s="74"/>
      <c r="S47" s="74"/>
      <c r="T47" s="74"/>
      <c r="U47" s="74"/>
      <c r="V47" s="74"/>
      <c r="W47" s="74"/>
      <c r="X47" s="74"/>
      <c r="Y47" s="74"/>
      <c r="Z47" s="20"/>
      <c r="AA47" s="40"/>
    </row>
    <row r="48" spans="1:27" x14ac:dyDescent="0.2">
      <c r="A48" s="20"/>
      <c r="B48" s="105"/>
      <c r="C48" s="105"/>
      <c r="D48" s="105"/>
      <c r="E48" s="105"/>
      <c r="F48" s="105"/>
      <c r="G48" s="105"/>
      <c r="H48" s="105"/>
      <c r="I48" s="105"/>
      <c r="J48" s="105"/>
      <c r="K48" s="105"/>
      <c r="L48" s="105"/>
      <c r="M48" s="105"/>
      <c r="N48" s="105"/>
      <c r="O48" s="105"/>
      <c r="P48" s="105"/>
      <c r="Q48" s="20"/>
      <c r="R48" s="74"/>
      <c r="S48" s="74"/>
      <c r="T48" s="74"/>
      <c r="U48" s="74"/>
      <c r="V48" s="74"/>
      <c r="W48" s="74"/>
      <c r="X48" s="74"/>
      <c r="Y48" s="74"/>
      <c r="Z48" s="20"/>
      <c r="AA48" s="40"/>
    </row>
    <row r="49" spans="1:38" x14ac:dyDescent="0.2">
      <c r="A49" s="20"/>
      <c r="B49" s="105"/>
      <c r="C49" s="105"/>
      <c r="D49" s="105"/>
      <c r="E49" s="105"/>
      <c r="F49" s="105"/>
      <c r="G49" s="105"/>
      <c r="H49" s="105"/>
      <c r="I49" s="105"/>
      <c r="J49" s="105"/>
      <c r="K49" s="105"/>
      <c r="L49" s="105"/>
      <c r="M49" s="105"/>
      <c r="N49" s="105"/>
      <c r="O49" s="105"/>
      <c r="P49" s="105"/>
      <c r="Q49" s="20"/>
      <c r="R49" s="74"/>
      <c r="S49" s="74"/>
      <c r="T49" s="74"/>
      <c r="U49" s="74"/>
      <c r="V49" s="74"/>
      <c r="W49" s="74"/>
      <c r="X49" s="74"/>
      <c r="Y49" s="74"/>
      <c r="Z49" s="20"/>
      <c r="AA49" s="40"/>
    </row>
    <row r="50" spans="1:38" ht="6" customHeight="1" x14ac:dyDescent="0.2">
      <c r="A50" s="20"/>
      <c r="B50" s="17"/>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38" ht="21" customHeight="1" x14ac:dyDescent="0.2">
      <c r="A51" s="69" t="s">
        <v>73</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1"/>
      <c r="AB51" s="61"/>
      <c r="AC51" s="62"/>
      <c r="AD51" s="61"/>
      <c r="AE51" s="61"/>
      <c r="AF51" s="61"/>
      <c r="AG51" s="61"/>
      <c r="AH51" s="61"/>
      <c r="AI51" s="61"/>
      <c r="AJ51" s="61"/>
      <c r="AK51" s="61"/>
      <c r="AL51" s="61"/>
    </row>
    <row r="52" spans="1:38" ht="3" customHeigh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61"/>
      <c r="AB52" s="61"/>
      <c r="AC52" s="61"/>
      <c r="AD52" s="61"/>
      <c r="AE52" s="61"/>
      <c r="AF52" s="61"/>
      <c r="AG52" s="61"/>
      <c r="AH52" s="61"/>
      <c r="AI52" s="61"/>
      <c r="AJ52" s="61"/>
      <c r="AK52" s="61"/>
      <c r="AL52" s="61"/>
    </row>
    <row r="53" spans="1:38" x14ac:dyDescent="0.2">
      <c r="A53" s="20"/>
      <c r="B53" s="17" t="s">
        <v>118</v>
      </c>
      <c r="C53" s="20"/>
      <c r="D53" s="20"/>
      <c r="E53" s="20"/>
      <c r="F53" s="20"/>
      <c r="G53" s="20"/>
      <c r="H53" s="20"/>
      <c r="I53" s="20"/>
      <c r="J53" s="20"/>
      <c r="K53" s="20"/>
      <c r="L53" s="20"/>
      <c r="M53" s="17" t="s">
        <v>192</v>
      </c>
      <c r="N53" s="20"/>
      <c r="O53" s="20"/>
      <c r="P53" s="20"/>
      <c r="Q53" s="20"/>
      <c r="R53" s="20"/>
      <c r="S53" s="20"/>
      <c r="T53" s="20"/>
      <c r="U53" s="20"/>
      <c r="V53" s="20"/>
      <c r="W53" s="20"/>
      <c r="X53" s="20"/>
      <c r="Y53" s="20"/>
      <c r="Z53" s="20"/>
      <c r="AA53" s="61"/>
      <c r="AB53" s="61"/>
      <c r="AC53" s="61"/>
      <c r="AD53" s="61"/>
      <c r="AE53" s="61"/>
      <c r="AF53" s="61"/>
      <c r="AG53" s="61"/>
      <c r="AH53" s="61"/>
      <c r="AI53" s="61"/>
      <c r="AJ53" s="61"/>
      <c r="AK53" s="61"/>
      <c r="AL53" s="61"/>
    </row>
    <row r="54" spans="1:38" ht="3" customHeight="1" x14ac:dyDescent="0.2">
      <c r="A54" s="20"/>
      <c r="B54" s="20"/>
      <c r="C54" s="20"/>
      <c r="D54" s="20"/>
      <c r="E54" s="20"/>
      <c r="F54" s="20"/>
      <c r="G54" s="20"/>
      <c r="H54" s="20"/>
      <c r="I54" s="20"/>
      <c r="J54" s="20"/>
      <c r="K54" s="20"/>
      <c r="L54" s="20"/>
      <c r="M54" s="17"/>
      <c r="N54" s="17"/>
      <c r="O54" s="17"/>
      <c r="P54" s="17"/>
      <c r="Q54" s="17"/>
      <c r="R54" s="17"/>
      <c r="S54" s="17"/>
      <c r="T54" s="17"/>
      <c r="U54" s="17"/>
      <c r="V54" s="17"/>
      <c r="W54" s="20"/>
      <c r="X54" s="20"/>
      <c r="Y54" s="20"/>
      <c r="Z54" s="20"/>
      <c r="AA54" s="61"/>
      <c r="AB54" s="61"/>
      <c r="AC54" s="61"/>
      <c r="AD54" s="61"/>
      <c r="AE54" s="61"/>
      <c r="AF54" s="61"/>
      <c r="AG54" s="61"/>
      <c r="AH54" s="61"/>
      <c r="AI54" s="61"/>
      <c r="AJ54" s="61"/>
      <c r="AK54" s="61"/>
      <c r="AL54" s="61"/>
    </row>
    <row r="55" spans="1:38" x14ac:dyDescent="0.2">
      <c r="A55" s="20"/>
      <c r="B55" s="65"/>
      <c r="C55" s="65"/>
      <c r="D55" s="65"/>
      <c r="E55" s="65"/>
      <c r="F55" s="65"/>
      <c r="G55" s="65"/>
      <c r="H55" s="65"/>
      <c r="I55" s="65"/>
      <c r="J55" s="65"/>
      <c r="K55" s="65"/>
      <c r="L55" s="17"/>
      <c r="M55" s="17"/>
      <c r="N55" s="17"/>
      <c r="O55" s="17"/>
      <c r="P55" s="17"/>
      <c r="Q55" s="17"/>
      <c r="R55" s="17"/>
      <c r="S55" s="17"/>
      <c r="T55" s="17"/>
      <c r="U55" s="17"/>
      <c r="V55" s="17"/>
      <c r="W55" s="20"/>
      <c r="X55" s="20"/>
      <c r="Y55" s="20"/>
      <c r="Z55" s="20"/>
      <c r="AA55" s="61"/>
      <c r="AB55" s="61"/>
      <c r="AC55" s="61"/>
      <c r="AD55" s="61"/>
      <c r="AE55" s="61"/>
      <c r="AF55" s="61"/>
      <c r="AG55" s="61"/>
      <c r="AH55" s="61"/>
      <c r="AI55" s="61"/>
      <c r="AJ55" s="61"/>
      <c r="AK55" s="61"/>
      <c r="AL55" s="61"/>
    </row>
    <row r="56" spans="1:38" x14ac:dyDescent="0.2">
      <c r="A56" s="20"/>
      <c r="B56" s="17"/>
      <c r="C56" s="20"/>
      <c r="D56" s="20"/>
      <c r="E56" s="20"/>
      <c r="F56" s="20"/>
      <c r="G56" s="20"/>
      <c r="H56" s="20"/>
      <c r="I56" s="20"/>
      <c r="J56" s="20"/>
      <c r="K56" s="20"/>
      <c r="L56" s="17"/>
      <c r="M56" s="17"/>
      <c r="N56" s="17"/>
      <c r="O56" s="17"/>
      <c r="P56" s="17"/>
      <c r="Q56" s="17"/>
      <c r="R56" s="17"/>
      <c r="S56" s="17"/>
      <c r="T56" s="17"/>
      <c r="U56" s="17"/>
      <c r="V56" s="17"/>
      <c r="W56" s="20"/>
      <c r="X56" s="20"/>
      <c r="Y56" s="20"/>
      <c r="Z56" s="20"/>
      <c r="AA56" s="61"/>
      <c r="AB56" s="61"/>
      <c r="AC56" s="61"/>
      <c r="AD56" s="61"/>
      <c r="AE56" s="61"/>
      <c r="AF56" s="61"/>
      <c r="AG56" s="61"/>
      <c r="AH56" s="61"/>
      <c r="AI56" s="61"/>
      <c r="AJ56" s="61"/>
      <c r="AK56" s="61"/>
      <c r="AL56" s="61"/>
    </row>
    <row r="57" spans="1:38" ht="3" customHeight="1" x14ac:dyDescent="0.2">
      <c r="A57" s="20"/>
      <c r="B57" s="66" t="s">
        <v>219</v>
      </c>
      <c r="C57" s="66"/>
      <c r="D57" s="66"/>
      <c r="E57" s="66"/>
      <c r="F57" s="66"/>
      <c r="G57" s="66"/>
      <c r="H57" s="66"/>
      <c r="I57" s="66"/>
      <c r="J57" s="66"/>
      <c r="K57" s="66"/>
      <c r="L57" s="20"/>
      <c r="M57" s="17"/>
      <c r="N57" s="17"/>
      <c r="O57" s="17"/>
      <c r="P57" s="17"/>
      <c r="Q57" s="17"/>
      <c r="R57" s="17"/>
      <c r="S57" s="17"/>
      <c r="T57" s="17"/>
      <c r="U57" s="17"/>
      <c r="V57" s="17"/>
      <c r="W57" s="20"/>
      <c r="X57" s="20"/>
      <c r="Y57" s="20"/>
      <c r="Z57" s="20"/>
      <c r="AA57" s="61"/>
      <c r="AB57" s="61"/>
      <c r="AC57" s="61"/>
      <c r="AD57" s="61"/>
      <c r="AE57" s="61"/>
      <c r="AF57" s="61"/>
      <c r="AG57" s="61"/>
      <c r="AH57" s="61"/>
      <c r="AI57" s="61"/>
      <c r="AJ57" s="61"/>
      <c r="AK57" s="61"/>
      <c r="AL57" s="61"/>
    </row>
    <row r="58" spans="1:38" x14ac:dyDescent="0.2">
      <c r="A58" s="20"/>
      <c r="B58" s="66"/>
      <c r="C58" s="66"/>
      <c r="D58" s="66"/>
      <c r="E58" s="66"/>
      <c r="F58" s="66"/>
      <c r="G58" s="66"/>
      <c r="H58" s="66"/>
      <c r="I58" s="66"/>
      <c r="J58" s="66"/>
      <c r="K58" s="66"/>
      <c r="L58" s="17"/>
      <c r="M58" s="17"/>
      <c r="N58" s="17"/>
      <c r="O58" s="17"/>
      <c r="P58" s="17"/>
      <c r="Q58" s="17"/>
      <c r="R58" s="17"/>
      <c r="S58" s="17"/>
      <c r="T58" s="17"/>
      <c r="U58" s="17"/>
      <c r="V58" s="17"/>
      <c r="W58" s="20"/>
      <c r="X58" s="20"/>
      <c r="Y58" s="20"/>
      <c r="Z58" s="20"/>
      <c r="AA58" s="61"/>
      <c r="AB58" s="61"/>
      <c r="AC58" s="61"/>
      <c r="AD58" s="61"/>
      <c r="AE58" s="61"/>
      <c r="AF58" s="61"/>
      <c r="AG58" s="61"/>
      <c r="AH58" s="61"/>
      <c r="AI58" s="61"/>
      <c r="AJ58" s="61"/>
      <c r="AK58" s="61"/>
      <c r="AL58" s="61"/>
    </row>
    <row r="59" spans="1:38" x14ac:dyDescent="0.2">
      <c r="A59" s="20"/>
      <c r="B59" s="66"/>
      <c r="C59" s="66"/>
      <c r="D59" s="66"/>
      <c r="E59" s="66"/>
      <c r="F59" s="66"/>
      <c r="G59" s="66"/>
      <c r="H59" s="66"/>
      <c r="I59" s="66"/>
      <c r="J59" s="66"/>
      <c r="K59" s="66"/>
      <c r="L59" s="17"/>
      <c r="M59" s="17"/>
      <c r="N59" s="17"/>
      <c r="O59" s="17"/>
      <c r="P59" s="17"/>
      <c r="Q59" s="17"/>
      <c r="R59" s="17"/>
      <c r="S59" s="17"/>
      <c r="T59" s="17"/>
      <c r="U59" s="67" t="s">
        <v>62</v>
      </c>
      <c r="V59" s="67"/>
      <c r="W59" s="63"/>
      <c r="X59" s="67" t="s">
        <v>63</v>
      </c>
      <c r="Y59" s="67"/>
      <c r="Z59" s="20"/>
      <c r="AA59" s="61"/>
      <c r="AB59" s="61"/>
      <c r="AC59" s="61"/>
      <c r="AD59" s="61"/>
      <c r="AE59" s="61"/>
      <c r="AF59" s="61"/>
      <c r="AG59" s="61"/>
      <c r="AH59" s="61"/>
      <c r="AI59" s="61"/>
      <c r="AJ59" s="61"/>
      <c r="AK59" s="61"/>
      <c r="AL59" s="61"/>
    </row>
    <row r="60" spans="1:38" ht="3" customHeight="1" x14ac:dyDescent="0.2">
      <c r="A60" s="20"/>
      <c r="B60" s="66"/>
      <c r="C60" s="66"/>
      <c r="D60" s="66"/>
      <c r="E60" s="66"/>
      <c r="F60" s="66"/>
      <c r="G60" s="66"/>
      <c r="H60" s="66"/>
      <c r="I60" s="66"/>
      <c r="J60" s="66"/>
      <c r="K60" s="66"/>
      <c r="L60" s="20"/>
      <c r="M60" s="20"/>
      <c r="N60" s="20"/>
      <c r="O60" s="20"/>
      <c r="P60" s="20"/>
      <c r="Q60" s="20"/>
      <c r="R60" s="20"/>
      <c r="S60" s="20"/>
      <c r="T60" s="20"/>
      <c r="U60" s="67"/>
      <c r="V60" s="67"/>
      <c r="W60" s="20"/>
      <c r="X60" s="67"/>
      <c r="Y60" s="67"/>
      <c r="Z60" s="20"/>
      <c r="AA60" s="61"/>
      <c r="AB60" s="61"/>
      <c r="AC60" s="61"/>
      <c r="AD60" s="61"/>
      <c r="AE60" s="61"/>
      <c r="AF60" s="61"/>
      <c r="AG60" s="61"/>
      <c r="AH60" s="61"/>
      <c r="AI60" s="61"/>
      <c r="AJ60" s="61"/>
      <c r="AK60" s="61"/>
      <c r="AL60" s="61"/>
    </row>
    <row r="61" spans="1:38" ht="3" customHeight="1" x14ac:dyDescent="0.2">
      <c r="A61" s="20"/>
      <c r="B61" s="20"/>
      <c r="C61" s="20"/>
      <c r="D61" s="20"/>
      <c r="E61" s="20"/>
      <c r="F61" s="20"/>
      <c r="G61" s="20"/>
      <c r="H61" s="20"/>
      <c r="I61" s="20"/>
      <c r="J61" s="20"/>
      <c r="K61" s="20"/>
      <c r="L61" s="20"/>
      <c r="M61" s="17"/>
      <c r="N61" s="17"/>
      <c r="O61" s="17"/>
      <c r="P61" s="17"/>
      <c r="Q61" s="17"/>
      <c r="R61" s="17"/>
      <c r="S61" s="17"/>
      <c r="T61" s="17"/>
      <c r="U61" s="67"/>
      <c r="V61" s="67"/>
      <c r="W61" s="20"/>
      <c r="X61" s="67"/>
      <c r="Y61" s="67"/>
      <c r="Z61" s="20"/>
      <c r="AA61" s="61"/>
      <c r="AB61" s="61"/>
      <c r="AC61" s="61"/>
      <c r="AD61" s="61"/>
      <c r="AE61" s="61"/>
      <c r="AF61" s="61"/>
      <c r="AG61" s="61"/>
      <c r="AH61" s="61"/>
      <c r="AI61" s="61"/>
      <c r="AJ61" s="61"/>
      <c r="AK61" s="61"/>
      <c r="AL61" s="61"/>
    </row>
    <row r="62" spans="1:38" ht="14.45" customHeight="1" x14ac:dyDescent="0.2">
      <c r="A62" s="20"/>
      <c r="B62" s="17" t="s">
        <v>119</v>
      </c>
      <c r="C62" s="20"/>
      <c r="D62" s="20"/>
      <c r="E62" s="20"/>
      <c r="F62" s="20"/>
      <c r="G62" s="20"/>
      <c r="H62" s="20"/>
      <c r="I62" s="20"/>
      <c r="J62" s="20"/>
      <c r="K62" s="20"/>
      <c r="L62" s="20"/>
      <c r="M62" s="20"/>
      <c r="N62" s="20"/>
      <c r="O62" s="20"/>
      <c r="P62" s="20"/>
      <c r="Q62" s="20"/>
      <c r="R62" s="20"/>
      <c r="S62" s="18" t="s">
        <v>75</v>
      </c>
      <c r="T62" s="20"/>
      <c r="U62" s="67"/>
      <c r="V62" s="67"/>
      <c r="W62" s="63"/>
      <c r="X62" s="67"/>
      <c r="Y62" s="67"/>
      <c r="Z62" s="20"/>
      <c r="AA62" s="61"/>
      <c r="AB62" s="61"/>
      <c r="AC62" s="61"/>
      <c r="AD62" s="61"/>
      <c r="AE62" s="61"/>
      <c r="AF62" s="61"/>
      <c r="AG62" s="61"/>
      <c r="AH62" s="61"/>
      <c r="AI62" s="61"/>
      <c r="AJ62" s="61"/>
      <c r="AK62" s="61"/>
      <c r="AL62" s="61"/>
    </row>
    <row r="63" spans="1:38" x14ac:dyDescent="0.2">
      <c r="A63" s="20"/>
      <c r="B63" s="65"/>
      <c r="C63" s="65"/>
      <c r="D63" s="65"/>
      <c r="E63" s="65"/>
      <c r="F63" s="65"/>
      <c r="G63" s="65"/>
      <c r="H63" s="65"/>
      <c r="I63" s="65"/>
      <c r="J63" s="65"/>
      <c r="K63" s="65"/>
      <c r="L63" s="65"/>
      <c r="M63" s="65"/>
      <c r="N63" s="65"/>
      <c r="O63" s="65"/>
      <c r="P63" s="65"/>
      <c r="Q63" s="65"/>
      <c r="R63" s="20"/>
      <c r="S63" s="64"/>
      <c r="T63" s="20"/>
      <c r="U63" s="68" t="str">
        <f>IFERROR(VLOOKUP(B63,Data!B33:H84,3,0),"")</f>
        <v/>
      </c>
      <c r="V63" s="68"/>
      <c r="W63" s="20"/>
      <c r="X63" s="68" t="str">
        <f>IF(ISNUMBER(S63),S63*U63,"")</f>
        <v/>
      </c>
      <c r="Y63" s="68"/>
      <c r="Z63" s="20"/>
      <c r="AA63" s="61"/>
      <c r="AB63" s="61"/>
      <c r="AC63" s="61"/>
      <c r="AD63" s="61"/>
      <c r="AE63" s="61"/>
      <c r="AF63" s="61"/>
      <c r="AG63" s="61"/>
      <c r="AH63" s="61"/>
      <c r="AI63" s="61"/>
      <c r="AJ63" s="61"/>
      <c r="AK63" s="61"/>
      <c r="AL63" s="61"/>
    </row>
    <row r="64" spans="1:38" ht="3" customHeight="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61"/>
      <c r="AB64" s="61"/>
      <c r="AC64" s="61"/>
      <c r="AD64" s="61"/>
      <c r="AE64" s="61"/>
      <c r="AF64" s="61"/>
      <c r="AG64" s="61"/>
      <c r="AH64" s="61"/>
      <c r="AI64" s="61"/>
      <c r="AJ64" s="61"/>
      <c r="AK64" s="61"/>
      <c r="AL64" s="61"/>
    </row>
    <row r="65" spans="1:38" x14ac:dyDescent="0.2">
      <c r="A65" s="20"/>
      <c r="B65" s="65"/>
      <c r="C65" s="65"/>
      <c r="D65" s="65"/>
      <c r="E65" s="65"/>
      <c r="F65" s="65"/>
      <c r="G65" s="65"/>
      <c r="H65" s="65"/>
      <c r="I65" s="65"/>
      <c r="J65" s="65"/>
      <c r="K65" s="65"/>
      <c r="L65" s="65"/>
      <c r="M65" s="65"/>
      <c r="N65" s="65"/>
      <c r="O65" s="65"/>
      <c r="P65" s="65"/>
      <c r="Q65" s="65"/>
      <c r="R65" s="20"/>
      <c r="S65" s="64"/>
      <c r="T65" s="20"/>
      <c r="U65" s="68" t="str">
        <f>IFERROR(VLOOKUP(B65,Data!B35:H86,3,0),"")</f>
        <v/>
      </c>
      <c r="V65" s="68"/>
      <c r="W65" s="20"/>
      <c r="X65" s="68" t="str">
        <f>IF(ISNUMBER(S65),S65*U65,"")</f>
        <v/>
      </c>
      <c r="Y65" s="68"/>
      <c r="Z65" s="20"/>
      <c r="AA65" s="61"/>
      <c r="AB65" s="61"/>
      <c r="AC65" s="61"/>
      <c r="AD65" s="61"/>
      <c r="AE65" s="61"/>
      <c r="AF65" s="61"/>
      <c r="AG65" s="61"/>
      <c r="AH65" s="61"/>
      <c r="AI65" s="61"/>
      <c r="AJ65" s="61"/>
      <c r="AK65" s="61"/>
      <c r="AL65" s="61"/>
    </row>
    <row r="66" spans="1:38" ht="3"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61"/>
      <c r="AB66" s="61"/>
      <c r="AC66" s="61"/>
      <c r="AD66" s="61"/>
      <c r="AE66" s="61"/>
      <c r="AF66" s="61"/>
      <c r="AG66" s="61"/>
      <c r="AH66" s="61"/>
      <c r="AI66" s="61"/>
      <c r="AJ66" s="61"/>
      <c r="AK66" s="61"/>
      <c r="AL66" s="61"/>
    </row>
    <row r="67" spans="1:38" x14ac:dyDescent="0.2">
      <c r="A67" s="20"/>
      <c r="B67" s="65"/>
      <c r="C67" s="65"/>
      <c r="D67" s="65"/>
      <c r="E67" s="65"/>
      <c r="F67" s="65"/>
      <c r="G67" s="65"/>
      <c r="H67" s="65"/>
      <c r="I67" s="65"/>
      <c r="J67" s="65"/>
      <c r="K67" s="65"/>
      <c r="L67" s="65"/>
      <c r="M67" s="65"/>
      <c r="N67" s="65"/>
      <c r="O67" s="65"/>
      <c r="P67" s="65"/>
      <c r="Q67" s="65"/>
      <c r="R67" s="20"/>
      <c r="S67" s="64"/>
      <c r="T67" s="20"/>
      <c r="U67" s="68" t="str">
        <f>IFERROR(VLOOKUP(B67,Data!B37:H88,3,0),"")</f>
        <v/>
      </c>
      <c r="V67" s="68"/>
      <c r="W67" s="20"/>
      <c r="X67" s="68" t="str">
        <f>IF(ISNUMBER(S67),S67*U67,"")</f>
        <v/>
      </c>
      <c r="Y67" s="68"/>
      <c r="Z67" s="20"/>
      <c r="AA67" s="61"/>
      <c r="AB67" s="61"/>
      <c r="AC67" s="61"/>
      <c r="AD67" s="61"/>
      <c r="AE67" s="61"/>
      <c r="AF67" s="61"/>
      <c r="AG67" s="61"/>
      <c r="AH67" s="61"/>
      <c r="AI67" s="61"/>
      <c r="AJ67" s="61"/>
      <c r="AK67" s="61"/>
      <c r="AL67" s="61"/>
    </row>
    <row r="68" spans="1:38" ht="3" customHeight="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61"/>
      <c r="AB68" s="61"/>
      <c r="AC68" s="61"/>
      <c r="AD68" s="61"/>
      <c r="AE68" s="61"/>
      <c r="AF68" s="61"/>
      <c r="AG68" s="61"/>
      <c r="AH68" s="61"/>
      <c r="AI68" s="61"/>
      <c r="AJ68" s="61"/>
      <c r="AK68" s="61"/>
      <c r="AL68" s="61"/>
    </row>
    <row r="69" spans="1:38" x14ac:dyDescent="0.2">
      <c r="A69" s="20"/>
      <c r="B69" s="65"/>
      <c r="C69" s="65"/>
      <c r="D69" s="65"/>
      <c r="E69" s="65"/>
      <c r="F69" s="65"/>
      <c r="G69" s="65"/>
      <c r="H69" s="65"/>
      <c r="I69" s="65"/>
      <c r="J69" s="65"/>
      <c r="K69" s="65"/>
      <c r="L69" s="65"/>
      <c r="M69" s="65"/>
      <c r="N69" s="65"/>
      <c r="O69" s="65"/>
      <c r="P69" s="65"/>
      <c r="Q69" s="65"/>
      <c r="R69" s="20"/>
      <c r="S69" s="64"/>
      <c r="T69" s="20"/>
      <c r="U69" s="68" t="str">
        <f>IFERROR(VLOOKUP(B69,Data!B39:H90,3,0),"")</f>
        <v/>
      </c>
      <c r="V69" s="68"/>
      <c r="W69" s="20"/>
      <c r="X69" s="68" t="str">
        <f>IF(ISNUMBER(S69),S69*U69,"")</f>
        <v/>
      </c>
      <c r="Y69" s="68"/>
      <c r="Z69" s="20"/>
      <c r="AA69" s="61"/>
      <c r="AB69" s="61"/>
      <c r="AC69" s="61"/>
      <c r="AD69" s="61"/>
      <c r="AE69" s="61"/>
      <c r="AF69" s="61"/>
      <c r="AG69" s="61"/>
      <c r="AH69" s="61"/>
      <c r="AI69" s="61"/>
      <c r="AJ69" s="61"/>
      <c r="AK69" s="61"/>
      <c r="AL69" s="61"/>
    </row>
    <row r="70" spans="1:38" ht="3"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61"/>
      <c r="AB70" s="61"/>
      <c r="AC70" s="61"/>
      <c r="AD70" s="61"/>
      <c r="AE70" s="61"/>
      <c r="AF70" s="61"/>
      <c r="AG70" s="61"/>
      <c r="AH70" s="61"/>
      <c r="AI70" s="61"/>
      <c r="AJ70" s="61"/>
      <c r="AK70" s="61"/>
      <c r="AL70" s="61"/>
    </row>
    <row r="71" spans="1:38" x14ac:dyDescent="0.2">
      <c r="A71" s="20"/>
      <c r="B71" s="17" t="s">
        <v>79</v>
      </c>
      <c r="C71" s="20"/>
      <c r="D71" s="20"/>
      <c r="E71" s="20"/>
      <c r="F71" s="20"/>
      <c r="G71" s="20"/>
      <c r="H71" s="20"/>
      <c r="I71" s="20"/>
      <c r="J71" s="20"/>
      <c r="K71" s="20"/>
      <c r="L71" s="20"/>
      <c r="M71" s="20"/>
      <c r="N71" s="20"/>
      <c r="O71" s="20"/>
      <c r="P71" s="20"/>
      <c r="Q71" s="20"/>
      <c r="R71" s="17"/>
      <c r="S71" s="20"/>
      <c r="T71" s="20"/>
      <c r="U71" s="20"/>
      <c r="V71" s="20"/>
      <c r="W71" s="20"/>
      <c r="X71" s="20"/>
      <c r="Y71" s="20"/>
      <c r="Z71" s="20"/>
      <c r="AA71" s="61"/>
      <c r="AB71" s="61"/>
      <c r="AC71" s="61"/>
      <c r="AD71" s="61"/>
      <c r="AE71" s="61"/>
      <c r="AF71" s="61"/>
      <c r="AG71" s="61"/>
      <c r="AH71" s="61"/>
      <c r="AI71" s="61"/>
      <c r="AJ71" s="61"/>
      <c r="AK71" s="61"/>
      <c r="AL71" s="61"/>
    </row>
    <row r="72" spans="1:38" ht="3"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61"/>
      <c r="AB72" s="61"/>
      <c r="AC72" s="61"/>
      <c r="AD72" s="61"/>
      <c r="AE72" s="61"/>
      <c r="AF72" s="61"/>
      <c r="AG72" s="61"/>
      <c r="AH72" s="61"/>
      <c r="AI72" s="61"/>
      <c r="AJ72" s="61"/>
      <c r="AK72" s="61"/>
      <c r="AL72" s="61"/>
    </row>
    <row r="73" spans="1:38" ht="21" customHeight="1" x14ac:dyDescent="0.2">
      <c r="A73" s="69" t="s">
        <v>83</v>
      </c>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38" ht="3"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38" x14ac:dyDescent="0.2">
      <c r="A75" s="20"/>
      <c r="B75" s="17" t="s">
        <v>91</v>
      </c>
      <c r="C75" s="20"/>
      <c r="D75" s="20"/>
      <c r="E75" s="20"/>
      <c r="F75" s="20"/>
      <c r="G75" s="20"/>
      <c r="H75" s="20"/>
      <c r="I75" s="20"/>
      <c r="J75" s="20"/>
      <c r="K75" s="17" t="s">
        <v>93</v>
      </c>
      <c r="L75" s="20"/>
      <c r="M75" s="20"/>
      <c r="N75" s="20"/>
      <c r="O75" s="20"/>
      <c r="P75" s="20"/>
      <c r="Q75" s="20"/>
      <c r="R75" s="20"/>
      <c r="S75" s="20"/>
      <c r="T75" s="20"/>
      <c r="U75" s="20"/>
      <c r="V75" s="20"/>
      <c r="W75" s="20"/>
      <c r="X75" s="20"/>
      <c r="Y75" s="20"/>
      <c r="Z75" s="20"/>
    </row>
    <row r="76" spans="1:38" x14ac:dyDescent="0.2">
      <c r="A76" s="20"/>
      <c r="B76" s="104"/>
      <c r="C76" s="104"/>
      <c r="D76" s="104"/>
      <c r="E76" s="104"/>
      <c r="F76" s="104"/>
      <c r="G76" s="104"/>
      <c r="H76" s="104"/>
      <c r="I76" s="104"/>
      <c r="J76" s="20"/>
      <c r="K76" s="75"/>
      <c r="L76" s="75"/>
      <c r="M76" s="75"/>
      <c r="N76" s="75"/>
      <c r="O76" s="75"/>
      <c r="P76" s="75"/>
      <c r="Q76" s="75"/>
      <c r="R76" s="75"/>
      <c r="S76" s="75"/>
      <c r="T76" s="75"/>
      <c r="U76" s="75"/>
      <c r="V76" s="75"/>
      <c r="W76" s="75"/>
      <c r="X76" s="75"/>
      <c r="Y76" s="75"/>
      <c r="Z76" s="20"/>
    </row>
    <row r="77" spans="1:38" ht="3" customHeight="1" x14ac:dyDescent="0.2">
      <c r="A77" s="20"/>
      <c r="B77" s="20"/>
      <c r="C77" s="20"/>
      <c r="D77" s="20"/>
      <c r="E77" s="20"/>
      <c r="F77" s="20"/>
      <c r="G77" s="20"/>
      <c r="H77" s="20"/>
      <c r="I77" s="20"/>
      <c r="J77" s="20"/>
      <c r="K77" s="75"/>
      <c r="L77" s="75"/>
      <c r="M77" s="75"/>
      <c r="N77" s="75"/>
      <c r="O77" s="75"/>
      <c r="P77" s="75"/>
      <c r="Q77" s="75"/>
      <c r="R77" s="75"/>
      <c r="S77" s="75"/>
      <c r="T77" s="75"/>
      <c r="U77" s="75"/>
      <c r="V77" s="75"/>
      <c r="W77" s="75"/>
      <c r="X77" s="75"/>
      <c r="Y77" s="75"/>
      <c r="Z77" s="20"/>
    </row>
    <row r="78" spans="1:38" ht="14.45" customHeight="1" x14ac:dyDescent="0.2">
      <c r="A78" s="20"/>
      <c r="B78" s="74" t="s">
        <v>92</v>
      </c>
      <c r="C78" s="74"/>
      <c r="D78" s="74"/>
      <c r="E78" s="74"/>
      <c r="F78" s="74"/>
      <c r="G78" s="74"/>
      <c r="H78" s="74"/>
      <c r="I78" s="74"/>
      <c r="J78" s="20"/>
      <c r="K78" s="75"/>
      <c r="L78" s="75"/>
      <c r="M78" s="75"/>
      <c r="N78" s="75"/>
      <c r="O78" s="75"/>
      <c r="P78" s="75"/>
      <c r="Q78" s="75"/>
      <c r="R78" s="75"/>
      <c r="S78" s="75"/>
      <c r="T78" s="75"/>
      <c r="U78" s="75"/>
      <c r="V78" s="75"/>
      <c r="W78" s="75"/>
      <c r="X78" s="75"/>
      <c r="Y78" s="75"/>
      <c r="Z78" s="20"/>
    </row>
    <row r="79" spans="1:38" x14ac:dyDescent="0.2">
      <c r="A79" s="20"/>
      <c r="B79" s="74"/>
      <c r="C79" s="74"/>
      <c r="D79" s="74"/>
      <c r="E79" s="74"/>
      <c r="F79" s="74"/>
      <c r="G79" s="74"/>
      <c r="H79" s="74"/>
      <c r="I79" s="74"/>
      <c r="J79" s="20"/>
      <c r="K79" s="75"/>
      <c r="L79" s="75"/>
      <c r="M79" s="75"/>
      <c r="N79" s="75"/>
      <c r="O79" s="75"/>
      <c r="P79" s="75"/>
      <c r="Q79" s="75"/>
      <c r="R79" s="75"/>
      <c r="S79" s="75"/>
      <c r="T79" s="75"/>
      <c r="U79" s="75"/>
      <c r="V79" s="75"/>
      <c r="W79" s="75"/>
      <c r="X79" s="75"/>
      <c r="Y79" s="75"/>
      <c r="Z79" s="20"/>
    </row>
    <row r="80" spans="1:38" x14ac:dyDescent="0.2">
      <c r="A80" s="20"/>
      <c r="B80" s="74"/>
      <c r="C80" s="74"/>
      <c r="D80" s="74"/>
      <c r="E80" s="74"/>
      <c r="F80" s="74"/>
      <c r="G80" s="74"/>
      <c r="H80" s="74"/>
      <c r="I80" s="74"/>
      <c r="J80" s="20"/>
      <c r="K80" s="75"/>
      <c r="L80" s="75"/>
      <c r="M80" s="75"/>
      <c r="N80" s="75"/>
      <c r="O80" s="75"/>
      <c r="P80" s="75"/>
      <c r="Q80" s="75"/>
      <c r="R80" s="75"/>
      <c r="S80" s="75"/>
      <c r="T80" s="75"/>
      <c r="U80" s="75"/>
      <c r="V80" s="75"/>
      <c r="W80" s="75"/>
      <c r="X80" s="75"/>
      <c r="Y80" s="75"/>
      <c r="Z80" s="20"/>
    </row>
    <row r="81" spans="1:38" x14ac:dyDescent="0.2">
      <c r="A81" s="20"/>
      <c r="B81" s="74"/>
      <c r="C81" s="74"/>
      <c r="D81" s="74"/>
      <c r="E81" s="74"/>
      <c r="F81" s="74"/>
      <c r="G81" s="74"/>
      <c r="H81" s="74"/>
      <c r="I81" s="74"/>
      <c r="J81" s="20"/>
      <c r="K81" s="75"/>
      <c r="L81" s="75"/>
      <c r="M81" s="75"/>
      <c r="N81" s="75"/>
      <c r="O81" s="75"/>
      <c r="P81" s="75"/>
      <c r="Q81" s="75"/>
      <c r="R81" s="75"/>
      <c r="S81" s="75"/>
      <c r="T81" s="75"/>
      <c r="U81" s="75"/>
      <c r="V81" s="75"/>
      <c r="W81" s="75"/>
      <c r="X81" s="75"/>
      <c r="Y81" s="75"/>
      <c r="Z81" s="20"/>
    </row>
    <row r="82" spans="1:38" ht="3"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38" ht="21" customHeight="1" x14ac:dyDescent="0.2">
      <c r="A83" s="69" t="s">
        <v>81</v>
      </c>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38" ht="3"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38" x14ac:dyDescent="0.2">
      <c r="A85" s="20"/>
      <c r="B85" s="17" t="s">
        <v>100</v>
      </c>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38" ht="14.45" customHeight="1" x14ac:dyDescent="0.2">
      <c r="A86" s="20"/>
      <c r="B86" s="75"/>
      <c r="C86" s="75"/>
      <c r="D86" s="75"/>
      <c r="E86" s="75"/>
      <c r="F86" s="75"/>
      <c r="G86" s="75"/>
      <c r="H86" s="75"/>
      <c r="I86" s="75"/>
      <c r="J86" s="75"/>
      <c r="K86" s="75"/>
      <c r="L86" s="75"/>
      <c r="M86" s="75"/>
      <c r="N86" s="20"/>
      <c r="O86" s="74" t="s">
        <v>101</v>
      </c>
      <c r="P86" s="74"/>
      <c r="Q86" s="74"/>
      <c r="R86" s="74"/>
      <c r="S86" s="74"/>
      <c r="T86" s="74"/>
      <c r="U86" s="74"/>
      <c r="V86" s="74"/>
      <c r="W86" s="74"/>
      <c r="X86" s="74"/>
      <c r="Y86" s="74"/>
      <c r="Z86" s="20"/>
    </row>
    <row r="87" spans="1:38" x14ac:dyDescent="0.2">
      <c r="A87" s="20"/>
      <c r="B87" s="75"/>
      <c r="C87" s="75"/>
      <c r="D87" s="75"/>
      <c r="E87" s="75"/>
      <c r="F87" s="75"/>
      <c r="G87" s="75"/>
      <c r="H87" s="75"/>
      <c r="I87" s="75"/>
      <c r="J87" s="75"/>
      <c r="K87" s="75"/>
      <c r="L87" s="75"/>
      <c r="M87" s="75"/>
      <c r="N87" s="20"/>
      <c r="O87" s="74"/>
      <c r="P87" s="74"/>
      <c r="Q87" s="74"/>
      <c r="R87" s="74"/>
      <c r="S87" s="74"/>
      <c r="T87" s="74"/>
      <c r="U87" s="74"/>
      <c r="V87" s="74"/>
      <c r="W87" s="74"/>
      <c r="X87" s="74"/>
      <c r="Y87" s="74"/>
      <c r="Z87" s="20"/>
    </row>
    <row r="88" spans="1:38" x14ac:dyDescent="0.2">
      <c r="A88" s="20"/>
      <c r="B88" s="75"/>
      <c r="C88" s="75"/>
      <c r="D88" s="75"/>
      <c r="E88" s="75"/>
      <c r="F88" s="75"/>
      <c r="G88" s="75"/>
      <c r="H88" s="75"/>
      <c r="I88" s="75"/>
      <c r="J88" s="75"/>
      <c r="K88" s="75"/>
      <c r="L88" s="75"/>
      <c r="M88" s="75"/>
      <c r="N88" s="20"/>
      <c r="O88" s="74"/>
      <c r="P88" s="74"/>
      <c r="Q88" s="74"/>
      <c r="R88" s="74"/>
      <c r="S88" s="74"/>
      <c r="T88" s="74"/>
      <c r="U88" s="74"/>
      <c r="V88" s="74"/>
      <c r="W88" s="74"/>
      <c r="X88" s="74"/>
      <c r="Y88" s="74"/>
      <c r="Z88" s="20"/>
    </row>
    <row r="89" spans="1:38" ht="3" customHeight="1" x14ac:dyDescent="0.2">
      <c r="A89" s="20"/>
      <c r="B89" s="75"/>
      <c r="C89" s="75"/>
      <c r="D89" s="75"/>
      <c r="E89" s="75"/>
      <c r="F89" s="75"/>
      <c r="G89" s="75"/>
      <c r="H89" s="75"/>
      <c r="I89" s="75"/>
      <c r="J89" s="75"/>
      <c r="K89" s="75"/>
      <c r="L89" s="75"/>
      <c r="M89" s="75"/>
      <c r="N89" s="20"/>
      <c r="O89" s="20"/>
      <c r="P89" s="20"/>
      <c r="Q89" s="20"/>
      <c r="R89" s="20"/>
      <c r="S89" s="20"/>
      <c r="T89" s="20"/>
      <c r="U89" s="20"/>
      <c r="V89" s="20"/>
      <c r="W89" s="20"/>
      <c r="X89" s="20"/>
      <c r="Y89" s="20"/>
      <c r="Z89" s="20"/>
    </row>
    <row r="90" spans="1:38" x14ac:dyDescent="0.2">
      <c r="A90" s="20"/>
      <c r="B90" s="75"/>
      <c r="C90" s="75"/>
      <c r="D90" s="75"/>
      <c r="E90" s="75"/>
      <c r="F90" s="75"/>
      <c r="G90" s="75"/>
      <c r="H90" s="75"/>
      <c r="I90" s="75"/>
      <c r="J90" s="75"/>
      <c r="K90" s="75"/>
      <c r="L90" s="75"/>
      <c r="M90" s="75"/>
      <c r="N90" s="20"/>
      <c r="O90" s="74" t="s">
        <v>103</v>
      </c>
      <c r="P90" s="74"/>
      <c r="Q90" s="74"/>
      <c r="R90" s="74"/>
      <c r="S90" s="74"/>
      <c r="T90" s="74"/>
      <c r="U90" s="74"/>
      <c r="V90" s="74"/>
      <c r="W90" s="74"/>
      <c r="X90" s="74"/>
      <c r="Y90" s="74"/>
      <c r="Z90" s="20"/>
    </row>
    <row r="91" spans="1:38" x14ac:dyDescent="0.2">
      <c r="A91" s="20"/>
      <c r="B91" s="75"/>
      <c r="C91" s="75"/>
      <c r="D91" s="75"/>
      <c r="E91" s="75"/>
      <c r="F91" s="75"/>
      <c r="G91" s="75"/>
      <c r="H91" s="75"/>
      <c r="I91" s="75"/>
      <c r="J91" s="75"/>
      <c r="K91" s="75"/>
      <c r="L91" s="75"/>
      <c r="M91" s="75"/>
      <c r="N91" s="20"/>
      <c r="O91" s="74"/>
      <c r="P91" s="74"/>
      <c r="Q91" s="74"/>
      <c r="R91" s="74"/>
      <c r="S91" s="74"/>
      <c r="T91" s="74"/>
      <c r="U91" s="74"/>
      <c r="V91" s="74"/>
      <c r="W91" s="74"/>
      <c r="X91" s="74"/>
      <c r="Y91" s="74"/>
      <c r="Z91" s="20"/>
    </row>
    <row r="92" spans="1:38" x14ac:dyDescent="0.2">
      <c r="A92" s="20"/>
      <c r="B92" s="75"/>
      <c r="C92" s="75"/>
      <c r="D92" s="75"/>
      <c r="E92" s="75"/>
      <c r="F92" s="75"/>
      <c r="G92" s="75"/>
      <c r="H92" s="75"/>
      <c r="I92" s="75"/>
      <c r="J92" s="75"/>
      <c r="K92" s="75"/>
      <c r="L92" s="75"/>
      <c r="M92" s="75"/>
      <c r="N92" s="20"/>
      <c r="O92" s="74"/>
      <c r="P92" s="74"/>
      <c r="Q92" s="74"/>
      <c r="R92" s="74"/>
      <c r="S92" s="74"/>
      <c r="T92" s="74"/>
      <c r="U92" s="74"/>
      <c r="V92" s="74"/>
      <c r="W92" s="74"/>
      <c r="X92" s="74"/>
      <c r="Y92" s="74"/>
      <c r="Z92" s="20"/>
    </row>
    <row r="93" spans="1:38" ht="3"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38" ht="21" customHeight="1" x14ac:dyDescent="0.2">
      <c r="A94" s="69" t="s">
        <v>193</v>
      </c>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1"/>
      <c r="AB94" s="61"/>
      <c r="AC94" s="61"/>
      <c r="AD94" s="61"/>
      <c r="AE94" s="61"/>
      <c r="AF94" s="61"/>
      <c r="AG94" s="61"/>
      <c r="AH94" s="61"/>
      <c r="AI94" s="61"/>
      <c r="AJ94" s="61"/>
      <c r="AK94" s="61"/>
      <c r="AL94" s="61"/>
    </row>
    <row r="95" spans="1:38" ht="3"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61"/>
      <c r="AB95" s="61"/>
      <c r="AC95" s="61"/>
      <c r="AD95" s="61"/>
      <c r="AE95" s="61"/>
      <c r="AF95" s="61"/>
      <c r="AG95" s="61"/>
      <c r="AH95" s="61"/>
      <c r="AI95" s="61"/>
      <c r="AJ95" s="61"/>
      <c r="AK95" s="61"/>
      <c r="AL95" s="61"/>
    </row>
    <row r="96" spans="1:38" ht="13.9" customHeight="1" x14ac:dyDescent="0.2">
      <c r="A96" s="20"/>
      <c r="B96" s="17" t="s">
        <v>194</v>
      </c>
      <c r="C96" s="20"/>
      <c r="D96" s="20"/>
      <c r="E96" s="20"/>
      <c r="F96" s="20"/>
      <c r="G96" s="20"/>
      <c r="H96" s="20"/>
      <c r="I96" s="20"/>
      <c r="J96" s="20"/>
      <c r="K96" s="20"/>
      <c r="L96" s="20"/>
      <c r="M96" s="20"/>
      <c r="N96" s="20"/>
      <c r="O96" s="20"/>
      <c r="P96" s="74" t="s">
        <v>195</v>
      </c>
      <c r="Q96" s="74"/>
      <c r="R96" s="74"/>
      <c r="S96" s="74"/>
      <c r="T96" s="74"/>
      <c r="U96" s="74"/>
      <c r="V96" s="74"/>
      <c r="W96" s="74"/>
      <c r="X96" s="74"/>
      <c r="Y96" s="74"/>
      <c r="Z96" s="20"/>
      <c r="AA96" s="61"/>
      <c r="AB96" s="61"/>
      <c r="AC96" s="61"/>
      <c r="AD96" s="61"/>
      <c r="AE96" s="61"/>
      <c r="AF96" s="61"/>
      <c r="AG96" s="61"/>
      <c r="AH96" s="61"/>
      <c r="AI96" s="61"/>
      <c r="AJ96" s="61"/>
      <c r="AK96" s="61"/>
      <c r="AL96" s="61"/>
    </row>
    <row r="97" spans="1:38" ht="3" customHeight="1" x14ac:dyDescent="0.2">
      <c r="A97" s="20"/>
      <c r="B97" s="20"/>
      <c r="C97" s="20"/>
      <c r="D97" s="20"/>
      <c r="E97" s="20"/>
      <c r="F97" s="20"/>
      <c r="G97" s="20"/>
      <c r="H97" s="20"/>
      <c r="I97" s="20"/>
      <c r="J97" s="20"/>
      <c r="K97" s="20"/>
      <c r="L97" s="20"/>
      <c r="M97" s="20"/>
      <c r="N97" s="20"/>
      <c r="O97" s="20"/>
      <c r="P97" s="74"/>
      <c r="Q97" s="74"/>
      <c r="R97" s="74"/>
      <c r="S97" s="74"/>
      <c r="T97" s="74"/>
      <c r="U97" s="74"/>
      <c r="V97" s="74"/>
      <c r="W97" s="74"/>
      <c r="X97" s="74"/>
      <c r="Y97" s="74"/>
      <c r="Z97" s="20"/>
      <c r="AA97" s="61"/>
      <c r="AB97" s="61"/>
      <c r="AC97" s="61"/>
      <c r="AD97" s="61"/>
      <c r="AE97" s="61"/>
      <c r="AF97" s="61"/>
      <c r="AG97" s="61"/>
      <c r="AH97" s="61"/>
      <c r="AI97" s="61"/>
      <c r="AJ97" s="61"/>
      <c r="AK97" s="61"/>
      <c r="AL97" s="61"/>
    </row>
    <row r="98" spans="1:38" x14ac:dyDescent="0.2">
      <c r="A98" s="20"/>
      <c r="B98" s="17" t="s">
        <v>196</v>
      </c>
      <c r="C98" s="20"/>
      <c r="D98" s="20"/>
      <c r="E98" s="20"/>
      <c r="F98" s="20"/>
      <c r="G98" s="20"/>
      <c r="H98" s="20"/>
      <c r="I98" s="20"/>
      <c r="J98" s="20"/>
      <c r="K98" s="20"/>
      <c r="L98" s="20"/>
      <c r="M98" s="20"/>
      <c r="N98" s="20"/>
      <c r="O98" s="20"/>
      <c r="P98" s="74"/>
      <c r="Q98" s="74"/>
      <c r="R98" s="74"/>
      <c r="S98" s="74"/>
      <c r="T98" s="74"/>
      <c r="U98" s="74"/>
      <c r="V98" s="74"/>
      <c r="W98" s="74"/>
      <c r="X98" s="74"/>
      <c r="Y98" s="74"/>
      <c r="Z98" s="20"/>
      <c r="AA98" s="61"/>
      <c r="AB98" s="61"/>
      <c r="AC98" s="61"/>
      <c r="AD98" s="61"/>
      <c r="AE98" s="61"/>
      <c r="AF98" s="61"/>
      <c r="AG98" s="61"/>
      <c r="AH98" s="61"/>
      <c r="AI98" s="61"/>
      <c r="AJ98" s="61"/>
      <c r="AK98" s="61"/>
      <c r="AL98" s="61"/>
    </row>
    <row r="99" spans="1:38" x14ac:dyDescent="0.2">
      <c r="A99" s="20"/>
      <c r="B99" s="20"/>
      <c r="C99" s="20"/>
      <c r="D99" s="20"/>
      <c r="E99" s="20"/>
      <c r="F99" s="20"/>
      <c r="G99" s="20"/>
      <c r="H99" s="20"/>
      <c r="I99" s="20"/>
      <c r="J99" s="20"/>
      <c r="K99" s="20"/>
      <c r="L99" s="20"/>
      <c r="M99" s="20"/>
      <c r="N99" s="20"/>
      <c r="O99" s="20"/>
      <c r="P99" s="74"/>
      <c r="Q99" s="74"/>
      <c r="R99" s="74"/>
      <c r="S99" s="74"/>
      <c r="T99" s="74"/>
      <c r="U99" s="74"/>
      <c r="V99" s="74"/>
      <c r="W99" s="74"/>
      <c r="X99" s="74"/>
      <c r="Y99" s="74"/>
      <c r="Z99" s="20"/>
      <c r="AA99" s="40"/>
      <c r="AB99" s="61"/>
      <c r="AC99" s="61"/>
      <c r="AD99" s="61"/>
      <c r="AE99" s="61"/>
      <c r="AF99" s="61"/>
      <c r="AG99" s="61"/>
      <c r="AH99" s="61"/>
      <c r="AI99" s="61"/>
      <c r="AJ99" s="61"/>
      <c r="AK99" s="61"/>
      <c r="AL99" s="61"/>
    </row>
    <row r="100" spans="1:38" ht="3" customHeight="1" x14ac:dyDescent="0.2">
      <c r="A100" s="20"/>
      <c r="B100" s="20"/>
      <c r="C100" s="20"/>
      <c r="D100" s="20"/>
      <c r="E100" s="20"/>
      <c r="F100" s="20"/>
      <c r="G100" s="20"/>
      <c r="H100" s="20"/>
      <c r="I100" s="20"/>
      <c r="J100" s="20"/>
      <c r="K100" s="20"/>
      <c r="L100" s="20"/>
      <c r="M100" s="20"/>
      <c r="N100" s="20"/>
      <c r="O100" s="20"/>
      <c r="P100" s="74"/>
      <c r="Q100" s="74"/>
      <c r="R100" s="74"/>
      <c r="S100" s="74"/>
      <c r="T100" s="74"/>
      <c r="U100" s="74"/>
      <c r="V100" s="74"/>
      <c r="W100" s="74"/>
      <c r="X100" s="74"/>
      <c r="Y100" s="74"/>
      <c r="Z100" s="20"/>
      <c r="AA100" s="40"/>
      <c r="AB100" s="61"/>
      <c r="AC100" s="61"/>
      <c r="AD100" s="61"/>
      <c r="AE100" s="61"/>
      <c r="AF100" s="61"/>
      <c r="AG100" s="61"/>
      <c r="AH100" s="61"/>
      <c r="AI100" s="61"/>
      <c r="AJ100" s="61"/>
      <c r="AK100" s="61"/>
      <c r="AL100" s="61"/>
    </row>
    <row r="101" spans="1:38" ht="13.9" customHeight="1" x14ac:dyDescent="0.2">
      <c r="A101" s="20"/>
      <c r="B101" s="17" t="s">
        <v>197</v>
      </c>
      <c r="C101" s="20"/>
      <c r="D101" s="20"/>
      <c r="E101" s="20"/>
      <c r="F101" s="20"/>
      <c r="G101" s="20"/>
      <c r="H101" s="20"/>
      <c r="I101" s="20"/>
      <c r="J101" s="20"/>
      <c r="K101" s="20"/>
      <c r="L101" s="20"/>
      <c r="M101" s="20"/>
      <c r="N101" s="20"/>
      <c r="O101" s="20"/>
      <c r="P101" s="74"/>
      <c r="Q101" s="74"/>
      <c r="R101" s="74"/>
      <c r="S101" s="74"/>
      <c r="T101" s="74"/>
      <c r="U101" s="74"/>
      <c r="V101" s="74"/>
      <c r="W101" s="74"/>
      <c r="X101" s="74"/>
      <c r="Y101" s="74"/>
      <c r="Z101" s="20"/>
      <c r="AA101" s="40"/>
      <c r="AB101" s="61"/>
      <c r="AC101" s="61"/>
      <c r="AD101" s="61"/>
      <c r="AE101" s="61"/>
      <c r="AF101" s="61"/>
      <c r="AG101" s="61"/>
      <c r="AH101" s="61"/>
      <c r="AI101" s="61"/>
      <c r="AJ101" s="61"/>
      <c r="AK101" s="61"/>
      <c r="AL101" s="61"/>
    </row>
    <row r="102" spans="1:38" x14ac:dyDescent="0.2">
      <c r="A102" s="20"/>
      <c r="B102" s="20"/>
      <c r="C102" s="20"/>
      <c r="D102" s="20"/>
      <c r="E102" s="20"/>
      <c r="F102" s="20"/>
      <c r="G102" s="20"/>
      <c r="H102" s="20"/>
      <c r="I102" s="20"/>
      <c r="J102" s="20"/>
      <c r="K102" s="20"/>
      <c r="L102" s="20"/>
      <c r="M102" s="20"/>
      <c r="N102" s="20"/>
      <c r="O102" s="20"/>
      <c r="P102" s="74"/>
      <c r="Q102" s="74"/>
      <c r="R102" s="74"/>
      <c r="S102" s="74"/>
      <c r="T102" s="74"/>
      <c r="U102" s="74"/>
      <c r="V102" s="74"/>
      <c r="W102" s="74"/>
      <c r="X102" s="74"/>
      <c r="Y102" s="74"/>
      <c r="Z102" s="20"/>
      <c r="AA102" s="40"/>
      <c r="AB102" s="61"/>
      <c r="AC102" s="61"/>
      <c r="AD102" s="61"/>
      <c r="AE102" s="61"/>
      <c r="AF102" s="61"/>
      <c r="AG102" s="61"/>
      <c r="AH102" s="61"/>
      <c r="AI102" s="61"/>
      <c r="AJ102" s="61"/>
      <c r="AK102" s="61"/>
      <c r="AL102" s="61"/>
    </row>
    <row r="103" spans="1:38" x14ac:dyDescent="0.2">
      <c r="A103" s="20"/>
      <c r="B103" s="20"/>
      <c r="C103" s="20"/>
      <c r="D103" s="20"/>
      <c r="E103" s="20"/>
      <c r="F103" s="20"/>
      <c r="G103" s="20"/>
      <c r="H103" s="20"/>
      <c r="I103" s="20"/>
      <c r="J103" s="20"/>
      <c r="K103" s="20"/>
      <c r="L103" s="20"/>
      <c r="M103" s="20"/>
      <c r="N103" s="20"/>
      <c r="O103" s="20"/>
      <c r="P103" s="74"/>
      <c r="Q103" s="74"/>
      <c r="R103" s="74"/>
      <c r="S103" s="74"/>
      <c r="T103" s="74"/>
      <c r="U103" s="74"/>
      <c r="V103" s="74"/>
      <c r="W103" s="74"/>
      <c r="X103" s="74"/>
      <c r="Y103" s="74"/>
      <c r="Z103" s="20"/>
      <c r="AA103" s="40"/>
      <c r="AB103" s="61"/>
      <c r="AC103" s="61"/>
      <c r="AD103" s="61"/>
      <c r="AE103" s="61"/>
      <c r="AF103" s="61"/>
      <c r="AG103" s="61"/>
      <c r="AH103" s="61"/>
      <c r="AI103" s="61"/>
      <c r="AJ103" s="61"/>
      <c r="AK103" s="61"/>
      <c r="AL103" s="61"/>
    </row>
    <row r="104" spans="1:38" ht="3"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61"/>
      <c r="AB104" s="61"/>
      <c r="AC104" s="61"/>
      <c r="AD104" s="61"/>
      <c r="AE104" s="61"/>
      <c r="AF104" s="61"/>
      <c r="AG104" s="61"/>
      <c r="AH104" s="61"/>
      <c r="AI104" s="61"/>
      <c r="AJ104" s="61"/>
      <c r="AK104" s="61"/>
      <c r="AL104" s="61"/>
    </row>
    <row r="105" spans="1:38" ht="21" customHeight="1" x14ac:dyDescent="0.2">
      <c r="A105" s="69" t="s">
        <v>97</v>
      </c>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38" ht="3" customHeight="1" x14ac:dyDescent="0.2">
      <c r="A106" s="76"/>
      <c r="B106" s="76"/>
      <c r="C106" s="76"/>
      <c r="D106" s="76"/>
      <c r="E106" s="76"/>
      <c r="F106" s="76"/>
      <c r="G106" s="76"/>
      <c r="H106" s="76"/>
      <c r="I106" s="76"/>
      <c r="J106" s="76"/>
      <c r="K106" s="76"/>
      <c r="L106" s="76"/>
      <c r="M106" s="76"/>
      <c r="N106" s="76"/>
      <c r="O106" s="76"/>
      <c r="P106" s="76"/>
      <c r="Q106" s="76"/>
      <c r="R106" s="76"/>
      <c r="S106" s="76"/>
      <c r="T106" s="76"/>
      <c r="U106" s="76"/>
      <c r="V106" s="76"/>
      <c r="W106" s="20"/>
      <c r="X106" s="20"/>
      <c r="Y106" s="20"/>
      <c r="Z106" s="20"/>
    </row>
    <row r="107" spans="1:38" x14ac:dyDescent="0.2">
      <c r="A107" s="38"/>
      <c r="B107" s="70" t="s">
        <v>96</v>
      </c>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38"/>
    </row>
    <row r="108" spans="1:38" ht="7.15" customHeight="1" x14ac:dyDescent="0.2">
      <c r="A108" s="38"/>
      <c r="B108" s="38"/>
      <c r="C108" s="38"/>
      <c r="D108" s="38"/>
      <c r="E108" s="38"/>
      <c r="F108" s="38"/>
      <c r="G108" s="38"/>
      <c r="H108" s="38"/>
      <c r="I108" s="38"/>
      <c r="J108" s="38"/>
      <c r="K108" s="38"/>
      <c r="L108" s="38"/>
      <c r="M108" s="38"/>
      <c r="N108" s="38"/>
      <c r="O108" s="38"/>
      <c r="P108" s="38"/>
      <c r="Q108" s="38"/>
      <c r="R108" s="38"/>
      <c r="S108" s="38"/>
      <c r="T108" s="38"/>
      <c r="U108" s="71" t="s">
        <v>62</v>
      </c>
      <c r="V108" s="71"/>
      <c r="W108" s="20"/>
      <c r="X108" s="71" t="s">
        <v>63</v>
      </c>
      <c r="Y108" s="71"/>
      <c r="Z108" s="20"/>
    </row>
    <row r="109" spans="1:38" ht="14.45" customHeight="1" x14ac:dyDescent="0.2">
      <c r="A109" s="20"/>
      <c r="B109" s="17" t="s">
        <v>95</v>
      </c>
      <c r="C109" s="33"/>
      <c r="D109" s="33"/>
      <c r="E109" s="33"/>
      <c r="F109" s="33"/>
      <c r="G109" s="33"/>
      <c r="H109" s="33"/>
      <c r="I109" s="33"/>
      <c r="J109" s="33"/>
      <c r="K109" s="33"/>
      <c r="L109" s="18"/>
      <c r="M109" s="33"/>
      <c r="N109" s="33"/>
      <c r="O109" s="33"/>
      <c r="P109" s="33"/>
      <c r="Q109" s="33"/>
      <c r="R109" s="33"/>
      <c r="S109" s="18" t="s">
        <v>75</v>
      </c>
      <c r="T109" s="33"/>
      <c r="U109" s="71"/>
      <c r="V109" s="71"/>
      <c r="W109" s="20"/>
      <c r="X109" s="71"/>
      <c r="Y109" s="71"/>
      <c r="Z109" s="33"/>
    </row>
    <row r="110" spans="1:38" ht="14.45" customHeight="1" x14ac:dyDescent="0.2">
      <c r="A110" s="20"/>
      <c r="B110" s="65"/>
      <c r="C110" s="65"/>
      <c r="D110" s="65"/>
      <c r="E110" s="65"/>
      <c r="F110" s="65"/>
      <c r="G110" s="65"/>
      <c r="H110" s="65"/>
      <c r="I110" s="65"/>
      <c r="J110" s="65"/>
      <c r="K110" s="65"/>
      <c r="L110" s="65"/>
      <c r="M110" s="65"/>
      <c r="N110" s="65"/>
      <c r="O110" s="65"/>
      <c r="P110" s="65"/>
      <c r="Q110" s="65"/>
      <c r="R110" s="20"/>
      <c r="S110" s="64"/>
      <c r="T110" s="20"/>
      <c r="U110" s="72" t="str">
        <f>IFERROR(VLOOKUP(B110,Data!K21:L36,2,0),"")</f>
        <v/>
      </c>
      <c r="V110" s="72"/>
      <c r="W110" s="20"/>
      <c r="X110" s="72" t="str">
        <f>IF(ISNUMBER(S110),S110*U110,"")</f>
        <v/>
      </c>
      <c r="Y110" s="72"/>
      <c r="Z110" s="33"/>
    </row>
    <row r="111" spans="1:38" ht="3" customHeight="1" x14ac:dyDescent="0.2">
      <c r="A111" s="20"/>
      <c r="B111" s="20"/>
      <c r="C111" s="20"/>
      <c r="D111" s="20"/>
      <c r="E111" s="20"/>
      <c r="F111" s="20"/>
      <c r="G111" s="20"/>
      <c r="H111" s="20"/>
      <c r="I111" s="20"/>
      <c r="J111" s="20"/>
      <c r="K111" s="20"/>
      <c r="L111" s="20"/>
      <c r="M111" s="33"/>
      <c r="N111" s="20"/>
      <c r="O111" s="20"/>
      <c r="P111" s="20"/>
      <c r="Q111" s="20"/>
      <c r="R111" s="20"/>
      <c r="S111" s="20"/>
      <c r="T111" s="20"/>
      <c r="U111" s="20"/>
      <c r="V111" s="20"/>
      <c r="W111" s="20"/>
      <c r="X111" s="20"/>
      <c r="Y111" s="33"/>
      <c r="Z111" s="33"/>
    </row>
    <row r="112" spans="1:38" ht="14.45" customHeight="1" x14ac:dyDescent="0.2">
      <c r="A112" s="20"/>
      <c r="B112" s="65"/>
      <c r="C112" s="65"/>
      <c r="D112" s="65"/>
      <c r="E112" s="65"/>
      <c r="F112" s="65"/>
      <c r="G112" s="65"/>
      <c r="H112" s="65"/>
      <c r="I112" s="65"/>
      <c r="J112" s="65"/>
      <c r="K112" s="65"/>
      <c r="L112" s="65"/>
      <c r="M112" s="65"/>
      <c r="N112" s="65"/>
      <c r="O112" s="65"/>
      <c r="P112" s="65"/>
      <c r="Q112" s="65"/>
      <c r="R112" s="20"/>
      <c r="S112" s="64"/>
      <c r="T112" s="20"/>
      <c r="U112" s="72" t="str">
        <f>IFERROR(VLOOKUP(B112,Data!K24:L38,2,0),"")</f>
        <v/>
      </c>
      <c r="V112" s="72"/>
      <c r="W112" s="20"/>
      <c r="X112" s="72" t="str">
        <f>IF(ISNUMBER(S112),S112*U112,"")</f>
        <v/>
      </c>
      <c r="Y112" s="72"/>
      <c r="Z112" s="33"/>
    </row>
    <row r="113" spans="1:28" ht="3" customHeight="1" x14ac:dyDescent="0.2">
      <c r="A113" s="20"/>
      <c r="B113" s="20"/>
      <c r="C113" s="20"/>
      <c r="D113" s="20"/>
      <c r="E113" s="20"/>
      <c r="F113" s="20"/>
      <c r="G113" s="20"/>
      <c r="H113" s="20"/>
      <c r="I113" s="20"/>
      <c r="J113" s="20"/>
      <c r="K113" s="20"/>
      <c r="L113" s="20"/>
      <c r="M113" s="33"/>
      <c r="N113" s="20"/>
      <c r="O113" s="20"/>
      <c r="P113" s="20"/>
      <c r="Q113" s="20"/>
      <c r="R113" s="20"/>
      <c r="S113" s="20"/>
      <c r="T113" s="20"/>
      <c r="U113" s="20"/>
      <c r="V113" s="20"/>
      <c r="W113" s="20"/>
      <c r="X113" s="20"/>
      <c r="Y113" s="33"/>
      <c r="Z113" s="33"/>
    </row>
    <row r="114" spans="1:28" ht="14.45" customHeight="1" x14ac:dyDescent="0.2">
      <c r="A114" s="20"/>
      <c r="B114" s="65"/>
      <c r="C114" s="65"/>
      <c r="D114" s="65"/>
      <c r="E114" s="65"/>
      <c r="F114" s="65"/>
      <c r="G114" s="65"/>
      <c r="H114" s="65"/>
      <c r="I114" s="65"/>
      <c r="J114" s="65"/>
      <c r="K114" s="65"/>
      <c r="L114" s="65"/>
      <c r="M114" s="65"/>
      <c r="N114" s="65"/>
      <c r="O114" s="65"/>
      <c r="P114" s="65"/>
      <c r="Q114" s="65"/>
      <c r="R114" s="20"/>
      <c r="S114" s="64"/>
      <c r="T114" s="20"/>
      <c r="U114" s="72" t="str">
        <f>IFERROR(VLOOKUP(B114,Data!K25:L40,2,0),"")</f>
        <v/>
      </c>
      <c r="V114" s="72"/>
      <c r="W114" s="20"/>
      <c r="X114" s="72" t="str">
        <f>IF(ISNUMBER(S114),S114*U114,"")</f>
        <v/>
      </c>
      <c r="Y114" s="72"/>
      <c r="Z114" s="33"/>
    </row>
    <row r="115" spans="1:28" ht="3" customHeight="1" x14ac:dyDescent="0.2">
      <c r="A115" s="20"/>
      <c r="B115" s="20"/>
      <c r="C115" s="20"/>
      <c r="D115" s="20"/>
      <c r="E115" s="20"/>
      <c r="F115" s="20"/>
      <c r="G115" s="20"/>
      <c r="H115" s="20"/>
      <c r="I115" s="20"/>
      <c r="J115" s="20"/>
      <c r="K115" s="20"/>
      <c r="L115" s="20"/>
      <c r="M115" s="33"/>
      <c r="N115" s="20"/>
      <c r="O115" s="20"/>
      <c r="P115" s="20"/>
      <c r="Q115" s="20"/>
      <c r="R115" s="20"/>
      <c r="S115" s="20"/>
      <c r="T115" s="20"/>
      <c r="U115" s="20"/>
      <c r="V115" s="20"/>
      <c r="W115" s="20"/>
      <c r="X115" s="20"/>
      <c r="Y115" s="33"/>
      <c r="Z115" s="33"/>
    </row>
    <row r="116" spans="1:28" ht="14.45" customHeight="1" x14ac:dyDescent="0.2">
      <c r="A116" s="20"/>
      <c r="B116" s="65"/>
      <c r="C116" s="65"/>
      <c r="D116" s="65"/>
      <c r="E116" s="65"/>
      <c r="F116" s="65"/>
      <c r="G116" s="65"/>
      <c r="H116" s="65"/>
      <c r="I116" s="65"/>
      <c r="J116" s="65"/>
      <c r="K116" s="65"/>
      <c r="L116" s="65"/>
      <c r="M116" s="65"/>
      <c r="N116" s="65"/>
      <c r="O116" s="65"/>
      <c r="P116" s="65"/>
      <c r="Q116" s="65"/>
      <c r="R116" s="20"/>
      <c r="S116" s="64"/>
      <c r="T116" s="20"/>
      <c r="U116" s="72" t="str">
        <f>IFERROR(VLOOKUP(B116,Data!K27:L42,2,0),"")</f>
        <v/>
      </c>
      <c r="V116" s="72"/>
      <c r="W116" s="20"/>
      <c r="X116" s="72" t="str">
        <f>IF(ISNUMBER(S116),S116*U116,"")</f>
        <v/>
      </c>
      <c r="Y116" s="72"/>
      <c r="Z116" s="33"/>
    </row>
    <row r="117" spans="1:28" ht="3" customHeight="1" x14ac:dyDescent="0.2">
      <c r="A117" s="20"/>
      <c r="B117" s="17"/>
      <c r="C117" s="17"/>
      <c r="D117" s="17"/>
      <c r="E117" s="17"/>
      <c r="F117" s="17"/>
      <c r="G117" s="17"/>
      <c r="H117" s="17"/>
      <c r="I117" s="17"/>
      <c r="J117" s="17"/>
      <c r="K117" s="20"/>
      <c r="L117" s="20"/>
      <c r="M117" s="20"/>
      <c r="N117" s="20"/>
      <c r="O117" s="20"/>
      <c r="P117" s="20"/>
      <c r="Q117" s="20"/>
      <c r="R117" s="20"/>
      <c r="S117" s="33"/>
      <c r="T117" s="33"/>
      <c r="U117" s="33"/>
      <c r="V117" s="33"/>
      <c r="W117" s="33"/>
      <c r="X117" s="33"/>
      <c r="Y117" s="33"/>
      <c r="Z117" s="33"/>
    </row>
    <row r="118" spans="1:28" x14ac:dyDescent="0.2">
      <c r="A118" s="20"/>
      <c r="B118" s="17" t="s">
        <v>98</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8" ht="3" customHeight="1" x14ac:dyDescent="0.2">
      <c r="A119" s="20"/>
      <c r="B119" s="73"/>
      <c r="C119" s="73"/>
      <c r="D119" s="73"/>
      <c r="E119" s="73"/>
      <c r="F119" s="73"/>
      <c r="G119" s="73"/>
      <c r="H119" s="73"/>
      <c r="I119" s="73"/>
      <c r="J119" s="73"/>
      <c r="K119" s="73"/>
      <c r="L119" s="73"/>
      <c r="M119" s="73"/>
      <c r="N119" s="73"/>
      <c r="O119" s="73"/>
      <c r="P119" s="73"/>
      <c r="Q119" s="20"/>
      <c r="R119" s="20"/>
      <c r="S119" s="20"/>
      <c r="T119" s="20"/>
      <c r="U119" s="20"/>
      <c r="V119" s="20"/>
      <c r="W119" s="20"/>
      <c r="X119" s="20"/>
      <c r="Y119" s="20"/>
      <c r="Z119" s="20"/>
    </row>
    <row r="120" spans="1:28" ht="13.9" customHeight="1" x14ac:dyDescent="0.2">
      <c r="A120" s="20"/>
      <c r="B120" s="73"/>
      <c r="C120" s="73"/>
      <c r="D120" s="73"/>
      <c r="E120" s="73"/>
      <c r="F120" s="73"/>
      <c r="G120" s="73"/>
      <c r="H120" s="73"/>
      <c r="I120" s="73"/>
      <c r="J120" s="73"/>
      <c r="K120" s="73"/>
      <c r="L120" s="73"/>
      <c r="M120" s="73"/>
      <c r="N120" s="73"/>
      <c r="O120" s="73"/>
      <c r="P120" s="73"/>
      <c r="Q120" s="20"/>
      <c r="R120" s="74" t="s">
        <v>198</v>
      </c>
      <c r="S120" s="74"/>
      <c r="T120" s="74"/>
      <c r="U120" s="74"/>
      <c r="V120" s="74"/>
      <c r="W120" s="74"/>
      <c r="X120" s="74"/>
      <c r="Y120" s="74"/>
      <c r="Z120" s="20"/>
      <c r="AA120" s="41"/>
      <c r="AB120" s="19"/>
    </row>
    <row r="121" spans="1:28" x14ac:dyDescent="0.2">
      <c r="A121" s="20"/>
      <c r="B121" s="73"/>
      <c r="C121" s="73"/>
      <c r="D121" s="73"/>
      <c r="E121" s="73"/>
      <c r="F121" s="73"/>
      <c r="G121" s="73"/>
      <c r="H121" s="73"/>
      <c r="I121" s="73"/>
      <c r="J121" s="73"/>
      <c r="K121" s="73"/>
      <c r="L121" s="73"/>
      <c r="M121" s="73"/>
      <c r="N121" s="73"/>
      <c r="O121" s="73"/>
      <c r="P121" s="73"/>
      <c r="Q121" s="20"/>
      <c r="R121" s="74"/>
      <c r="S121" s="74"/>
      <c r="T121" s="74"/>
      <c r="U121" s="74"/>
      <c r="V121" s="74"/>
      <c r="W121" s="74"/>
      <c r="X121" s="74"/>
      <c r="Y121" s="74"/>
      <c r="Z121" s="20"/>
      <c r="AA121" s="41"/>
    </row>
    <row r="122" spans="1:28" x14ac:dyDescent="0.2">
      <c r="A122" s="20"/>
      <c r="B122" s="73"/>
      <c r="C122" s="73"/>
      <c r="D122" s="73"/>
      <c r="E122" s="73"/>
      <c r="F122" s="73"/>
      <c r="G122" s="73"/>
      <c r="H122" s="73"/>
      <c r="I122" s="73"/>
      <c r="J122" s="73"/>
      <c r="K122" s="73"/>
      <c r="L122" s="73"/>
      <c r="M122" s="73"/>
      <c r="N122" s="73"/>
      <c r="O122" s="73"/>
      <c r="P122" s="73"/>
      <c r="Q122" s="20"/>
      <c r="R122" s="74"/>
      <c r="S122" s="74"/>
      <c r="T122" s="74"/>
      <c r="U122" s="74"/>
      <c r="V122" s="74"/>
      <c r="W122" s="74"/>
      <c r="X122" s="74"/>
      <c r="Y122" s="74"/>
      <c r="Z122" s="20"/>
      <c r="AA122" s="41"/>
    </row>
    <row r="123" spans="1:28" x14ac:dyDescent="0.2">
      <c r="A123" s="20"/>
      <c r="B123" s="73"/>
      <c r="C123" s="73"/>
      <c r="D123" s="73"/>
      <c r="E123" s="73"/>
      <c r="F123" s="73"/>
      <c r="G123" s="73"/>
      <c r="H123" s="73"/>
      <c r="I123" s="73"/>
      <c r="J123" s="73"/>
      <c r="K123" s="73"/>
      <c r="L123" s="73"/>
      <c r="M123" s="73"/>
      <c r="N123" s="73"/>
      <c r="O123" s="73"/>
      <c r="P123" s="73"/>
      <c r="Q123" s="20"/>
      <c r="R123" s="74"/>
      <c r="S123" s="74"/>
      <c r="T123" s="74"/>
      <c r="U123" s="74"/>
      <c r="V123" s="74"/>
      <c r="W123" s="74"/>
      <c r="X123" s="74"/>
      <c r="Y123" s="74"/>
      <c r="Z123" s="20"/>
      <c r="AA123" s="41"/>
    </row>
    <row r="124" spans="1:28" ht="3"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8" ht="21" customHeight="1" x14ac:dyDescent="0.2">
      <c r="A125" s="69" t="s">
        <v>88</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8" ht="3"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8" x14ac:dyDescent="0.2">
      <c r="A127" s="70" t="s">
        <v>89</v>
      </c>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8" ht="3"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30" x14ac:dyDescent="0.2">
      <c r="A129" s="22"/>
      <c r="B129" s="23" t="s">
        <v>85</v>
      </c>
      <c r="C129" s="23"/>
      <c r="D129" s="23"/>
      <c r="E129" s="23"/>
      <c r="F129" s="23"/>
      <c r="G129" s="23"/>
      <c r="H129" s="23"/>
      <c r="I129" s="18" t="s">
        <v>75</v>
      </c>
      <c r="J129" s="23"/>
      <c r="K129" s="23"/>
      <c r="L129" s="23"/>
      <c r="M129" s="23" t="s">
        <v>86</v>
      </c>
      <c r="N129" s="23"/>
      <c r="O129" s="23"/>
      <c r="P129" s="23"/>
      <c r="Q129" s="23"/>
      <c r="R129" s="18" t="s">
        <v>75</v>
      </c>
      <c r="S129" s="23"/>
      <c r="T129" s="23" t="s">
        <v>87</v>
      </c>
      <c r="U129" s="23"/>
      <c r="V129" s="23"/>
      <c r="W129" s="23"/>
      <c r="X129" s="24"/>
      <c r="Y129" s="18" t="s">
        <v>75</v>
      </c>
      <c r="Z129" s="22"/>
    </row>
    <row r="130" spans="1:30" ht="3" customHeight="1" x14ac:dyDescent="0.2">
      <c r="A130" s="22"/>
      <c r="B130" s="20"/>
      <c r="C130" s="20"/>
      <c r="D130" s="20"/>
      <c r="E130" s="20"/>
      <c r="F130" s="20"/>
      <c r="G130" s="20"/>
      <c r="H130" s="20"/>
      <c r="I130" s="20"/>
      <c r="J130" s="23"/>
      <c r="K130" s="23"/>
      <c r="L130" s="23"/>
      <c r="M130" s="20"/>
      <c r="N130" s="20"/>
      <c r="O130" s="20"/>
      <c r="P130" s="20"/>
      <c r="Q130" s="20"/>
      <c r="R130" s="20"/>
      <c r="S130" s="20"/>
      <c r="T130" s="20"/>
      <c r="U130" s="20"/>
      <c r="V130" s="20"/>
      <c r="W130" s="20"/>
      <c r="X130" s="20"/>
      <c r="Y130" s="20"/>
      <c r="Z130" s="20"/>
    </row>
    <row r="131" spans="1:30" x14ac:dyDescent="0.2">
      <c r="A131" s="45"/>
      <c r="B131" s="34" t="s">
        <v>128</v>
      </c>
      <c r="C131" s="46"/>
      <c r="D131" s="46"/>
      <c r="E131" s="45"/>
      <c r="F131" s="45"/>
      <c r="G131" s="45"/>
      <c r="H131" s="45"/>
      <c r="I131" s="35"/>
      <c r="J131" s="47"/>
      <c r="K131" s="47"/>
      <c r="L131" s="47"/>
      <c r="M131" s="48" t="s">
        <v>110</v>
      </c>
      <c r="N131" s="45"/>
      <c r="O131" s="45"/>
      <c r="P131" s="45"/>
      <c r="Q131" s="45"/>
      <c r="R131" s="35"/>
      <c r="S131" s="47"/>
      <c r="T131" s="48" t="s">
        <v>111</v>
      </c>
      <c r="U131" s="45"/>
      <c r="V131" s="45"/>
      <c r="W131" s="45"/>
      <c r="X131" s="45"/>
      <c r="Y131" s="35"/>
      <c r="Z131" s="47"/>
      <c r="AA131" s="42"/>
      <c r="AB131" s="29" t="str">
        <f>IF(ISNUMBER(I131),I131*0.4,"")</f>
        <v/>
      </c>
      <c r="AC131" s="29" t="str">
        <f>IF(ISNUMBER(R131),R131*2.5,"")</f>
        <v/>
      </c>
      <c r="AD131" s="29" t="str">
        <f>IF(ISNUMBER(Y131),Y131*3,"")</f>
        <v/>
      </c>
    </row>
    <row r="132" spans="1:30" ht="3" customHeight="1" x14ac:dyDescent="0.2">
      <c r="A132" s="45"/>
      <c r="B132" s="17"/>
      <c r="C132" s="20"/>
      <c r="D132" s="20"/>
      <c r="E132" s="20"/>
      <c r="F132" s="20"/>
      <c r="G132" s="20"/>
      <c r="H132" s="20"/>
      <c r="I132" s="20"/>
      <c r="J132" s="47"/>
      <c r="K132" s="47"/>
      <c r="L132" s="47"/>
      <c r="M132" s="17"/>
      <c r="N132" s="20"/>
      <c r="O132" s="20"/>
      <c r="P132" s="20"/>
      <c r="Q132" s="20"/>
      <c r="R132" s="20"/>
      <c r="S132" s="20"/>
      <c r="T132" s="17"/>
      <c r="U132" s="20"/>
      <c r="V132" s="20"/>
      <c r="W132" s="20"/>
      <c r="X132" s="20"/>
      <c r="Y132" s="20"/>
      <c r="Z132" s="20"/>
      <c r="AA132" s="41"/>
      <c r="AB132" s="29"/>
      <c r="AC132" s="29"/>
      <c r="AD132" s="29"/>
    </row>
    <row r="133" spans="1:30" x14ac:dyDescent="0.2">
      <c r="A133" s="45"/>
      <c r="B133" s="34" t="s">
        <v>129</v>
      </c>
      <c r="C133" s="46"/>
      <c r="D133" s="46"/>
      <c r="E133" s="45"/>
      <c r="F133" s="45"/>
      <c r="G133" s="45"/>
      <c r="H133" s="45"/>
      <c r="I133" s="35"/>
      <c r="J133" s="47"/>
      <c r="K133" s="47"/>
      <c r="L133" s="47"/>
      <c r="M133" s="48" t="s">
        <v>112</v>
      </c>
      <c r="N133" s="45"/>
      <c r="O133" s="45"/>
      <c r="P133" s="45"/>
      <c r="Q133" s="45"/>
      <c r="R133" s="35"/>
      <c r="S133" s="47"/>
      <c r="T133" s="48" t="s">
        <v>130</v>
      </c>
      <c r="U133" s="45"/>
      <c r="V133" s="45"/>
      <c r="W133" s="45"/>
      <c r="X133" s="45"/>
      <c r="Y133" s="35"/>
      <c r="Z133" s="47"/>
      <c r="AA133" s="41"/>
      <c r="AB133" s="29" t="str">
        <f>IF(ISNUMBER(I133),I133*0.8,"")</f>
        <v/>
      </c>
      <c r="AC133" s="29" t="str">
        <f>IF(ISNUMBER(R133),R133*2,"")</f>
        <v/>
      </c>
      <c r="AD133" s="29" t="str">
        <f>IF(ISNUMBER(Y133),Y133*2.5,"")</f>
        <v/>
      </c>
    </row>
    <row r="134" spans="1:30" ht="3" customHeight="1" x14ac:dyDescent="0.2">
      <c r="A134" s="45"/>
      <c r="B134" s="17"/>
      <c r="C134" s="20"/>
      <c r="D134" s="20"/>
      <c r="E134" s="20"/>
      <c r="F134" s="20"/>
      <c r="G134" s="20"/>
      <c r="H134" s="20"/>
      <c r="I134" s="20"/>
      <c r="J134" s="47"/>
      <c r="K134" s="47"/>
      <c r="L134" s="47"/>
      <c r="M134" s="17"/>
      <c r="N134" s="20"/>
      <c r="O134" s="20"/>
      <c r="P134" s="20"/>
      <c r="Q134" s="20"/>
      <c r="R134" s="20"/>
      <c r="S134" s="20"/>
      <c r="T134" s="17"/>
      <c r="U134" s="20"/>
      <c r="V134" s="20"/>
      <c r="W134" s="20"/>
      <c r="X134" s="20"/>
      <c r="Y134" s="20"/>
      <c r="Z134" s="20"/>
      <c r="AA134" s="41"/>
      <c r="AB134" s="29"/>
      <c r="AC134" s="29"/>
      <c r="AD134" s="29"/>
    </row>
    <row r="135" spans="1:30" x14ac:dyDescent="0.2">
      <c r="A135" s="45"/>
      <c r="B135" s="48" t="s">
        <v>131</v>
      </c>
      <c r="C135" s="45"/>
      <c r="D135" s="45"/>
      <c r="E135" s="45"/>
      <c r="F135" s="45"/>
      <c r="G135" s="45"/>
      <c r="H135" s="45"/>
      <c r="I135" s="35"/>
      <c r="J135" s="47"/>
      <c r="K135" s="47"/>
      <c r="L135" s="47"/>
      <c r="M135" s="48" t="s">
        <v>132</v>
      </c>
      <c r="N135" s="45"/>
      <c r="O135" s="45"/>
      <c r="P135" s="45"/>
      <c r="Q135" s="45"/>
      <c r="R135" s="35"/>
      <c r="S135" s="47"/>
      <c r="T135" s="48" t="s">
        <v>133</v>
      </c>
      <c r="U135" s="45"/>
      <c r="V135" s="45"/>
      <c r="W135" s="45"/>
      <c r="X135" s="45"/>
      <c r="Y135" s="35"/>
      <c r="Z135" s="47"/>
      <c r="AA135" s="41"/>
      <c r="AB135" s="29" t="str">
        <f>IF(ISNUMBER(I135),I135*1,"")</f>
        <v/>
      </c>
      <c r="AC135" s="29" t="str">
        <f>IF(ISNUMBER(R135),R135*1.5,"")</f>
        <v/>
      </c>
      <c r="AD135" s="29" t="str">
        <f>IF(ISNUMBER(Y135),Y135*2,"")</f>
        <v/>
      </c>
    </row>
    <row r="136" spans="1:30" ht="3" customHeight="1" x14ac:dyDescent="0.2">
      <c r="A136" s="20"/>
      <c r="B136" s="20"/>
      <c r="C136" s="20"/>
      <c r="D136" s="20"/>
      <c r="E136" s="20"/>
      <c r="F136" s="20"/>
      <c r="G136" s="20"/>
      <c r="H136" s="20"/>
      <c r="I136" s="20"/>
      <c r="J136" s="20"/>
      <c r="K136" s="20"/>
      <c r="L136" s="20"/>
      <c r="M136" s="17"/>
      <c r="N136" s="20"/>
      <c r="O136" s="20"/>
      <c r="P136" s="20"/>
      <c r="Q136" s="20"/>
      <c r="R136" s="20"/>
      <c r="S136" s="20"/>
      <c r="T136" s="17"/>
      <c r="U136" s="20"/>
      <c r="V136" s="20"/>
      <c r="W136" s="20"/>
      <c r="X136" s="20"/>
      <c r="Y136" s="20"/>
      <c r="Z136" s="20"/>
      <c r="AA136" s="42"/>
      <c r="AB136" s="29"/>
      <c r="AC136" s="29"/>
      <c r="AD136" s="29"/>
    </row>
    <row r="137" spans="1:30" x14ac:dyDescent="0.2">
      <c r="A137" s="45"/>
      <c r="B137" s="49" t="s">
        <v>90</v>
      </c>
      <c r="C137" s="50"/>
      <c r="D137" s="50"/>
      <c r="E137" s="45"/>
      <c r="F137" s="45"/>
      <c r="G137" s="45"/>
      <c r="H137" s="45"/>
      <c r="I137" s="45"/>
      <c r="J137" s="45"/>
      <c r="K137" s="45"/>
      <c r="L137" s="45"/>
      <c r="M137" s="48" t="s">
        <v>113</v>
      </c>
      <c r="N137" s="45"/>
      <c r="O137" s="45"/>
      <c r="P137" s="45"/>
      <c r="Q137" s="45"/>
      <c r="R137" s="35"/>
      <c r="S137" s="47"/>
      <c r="T137" s="48" t="s">
        <v>134</v>
      </c>
      <c r="U137" s="45"/>
      <c r="V137" s="45"/>
      <c r="W137" s="45"/>
      <c r="X137" s="45"/>
      <c r="Y137" s="35"/>
      <c r="Z137" s="47"/>
      <c r="AA137" s="42"/>
      <c r="AB137" s="29"/>
      <c r="AC137" s="29" t="str">
        <f>IF(ISNUMBER(R137),R137*1,"")</f>
        <v/>
      </c>
      <c r="AD137" s="29" t="str">
        <f>IF(ISNUMBER(Y137),Y137*1.5,"")</f>
        <v/>
      </c>
    </row>
    <row r="138" spans="1:30" ht="3"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30" ht="21" customHeight="1" x14ac:dyDescent="0.2">
      <c r="A139" s="69" t="s">
        <v>82</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30" ht="3"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30" ht="14.45" customHeight="1" x14ac:dyDescent="0.2">
      <c r="A141" s="20"/>
      <c r="B141" s="74" t="s">
        <v>199</v>
      </c>
      <c r="C141" s="74"/>
      <c r="D141" s="74"/>
      <c r="E141" s="74"/>
      <c r="F141" s="74"/>
      <c r="G141" s="74"/>
      <c r="H141" s="74"/>
      <c r="I141" s="74"/>
      <c r="J141" s="74"/>
      <c r="K141" s="74"/>
      <c r="L141" s="20"/>
      <c r="M141" s="17" t="s">
        <v>102</v>
      </c>
      <c r="N141" s="20"/>
      <c r="O141" s="20"/>
      <c r="P141" s="20"/>
      <c r="Q141" s="20"/>
      <c r="R141" s="20"/>
      <c r="S141" s="20"/>
      <c r="T141" s="20"/>
      <c r="U141" s="20"/>
      <c r="V141" s="20"/>
      <c r="W141" s="20"/>
      <c r="X141" s="20"/>
      <c r="Y141" s="20"/>
      <c r="Z141" s="20"/>
    </row>
    <row r="142" spans="1:30" ht="14.45" customHeight="1" x14ac:dyDescent="0.2">
      <c r="A142" s="20"/>
      <c r="B142" s="74"/>
      <c r="C142" s="74"/>
      <c r="D142" s="74"/>
      <c r="E142" s="74"/>
      <c r="F142" s="74"/>
      <c r="G142" s="74"/>
      <c r="H142" s="74"/>
      <c r="I142" s="74"/>
      <c r="J142" s="74"/>
      <c r="K142" s="74"/>
      <c r="L142" s="20"/>
      <c r="M142" s="73"/>
      <c r="N142" s="73"/>
      <c r="O142" s="73"/>
      <c r="P142" s="73"/>
      <c r="Q142" s="73"/>
      <c r="R142" s="73"/>
      <c r="S142" s="73"/>
      <c r="T142" s="73"/>
      <c r="U142" s="73"/>
      <c r="V142" s="73"/>
      <c r="W142" s="73"/>
      <c r="X142" s="73"/>
      <c r="Y142" s="73"/>
      <c r="Z142" s="20"/>
    </row>
    <row r="143" spans="1:30" ht="14.45" customHeight="1" x14ac:dyDescent="0.2">
      <c r="A143" s="20"/>
      <c r="B143" s="74"/>
      <c r="C143" s="74"/>
      <c r="D143" s="74"/>
      <c r="E143" s="74"/>
      <c r="F143" s="74"/>
      <c r="G143" s="74"/>
      <c r="H143" s="74"/>
      <c r="I143" s="74"/>
      <c r="J143" s="74"/>
      <c r="K143" s="74"/>
      <c r="L143" s="20"/>
      <c r="M143" s="73"/>
      <c r="N143" s="73"/>
      <c r="O143" s="73"/>
      <c r="P143" s="73"/>
      <c r="Q143" s="73"/>
      <c r="R143" s="73"/>
      <c r="S143" s="73"/>
      <c r="T143" s="73"/>
      <c r="U143" s="73"/>
      <c r="V143" s="73"/>
      <c r="W143" s="73"/>
      <c r="X143" s="73"/>
      <c r="Y143" s="73"/>
      <c r="Z143" s="20"/>
    </row>
    <row r="144" spans="1:30" ht="14.45" customHeight="1" x14ac:dyDescent="0.2">
      <c r="A144" s="20"/>
      <c r="B144" s="74"/>
      <c r="C144" s="74"/>
      <c r="D144" s="74"/>
      <c r="E144" s="74"/>
      <c r="F144" s="74"/>
      <c r="G144" s="74"/>
      <c r="H144" s="74"/>
      <c r="I144" s="74"/>
      <c r="J144" s="74"/>
      <c r="K144" s="74"/>
      <c r="L144" s="20"/>
      <c r="M144" s="73"/>
      <c r="N144" s="73"/>
      <c r="O144" s="73"/>
      <c r="P144" s="73"/>
      <c r="Q144" s="73"/>
      <c r="R144" s="73"/>
      <c r="S144" s="73"/>
      <c r="T144" s="73"/>
      <c r="U144" s="73"/>
      <c r="V144" s="73"/>
      <c r="W144" s="73"/>
      <c r="X144" s="73"/>
      <c r="Y144" s="73"/>
      <c r="Z144" s="20"/>
    </row>
    <row r="145" spans="1:27" ht="14.45" customHeight="1" x14ac:dyDescent="0.2">
      <c r="A145" s="20"/>
      <c r="B145" s="74"/>
      <c r="C145" s="74"/>
      <c r="D145" s="74"/>
      <c r="E145" s="74"/>
      <c r="F145" s="74"/>
      <c r="G145" s="74"/>
      <c r="H145" s="74"/>
      <c r="I145" s="74"/>
      <c r="J145" s="74"/>
      <c r="K145" s="74"/>
      <c r="L145" s="20"/>
      <c r="M145" s="73"/>
      <c r="N145" s="73"/>
      <c r="O145" s="73"/>
      <c r="P145" s="73"/>
      <c r="Q145" s="73"/>
      <c r="R145" s="73"/>
      <c r="S145" s="73"/>
      <c r="T145" s="73"/>
      <c r="U145" s="73"/>
      <c r="V145" s="73"/>
      <c r="W145" s="73"/>
      <c r="X145" s="73"/>
      <c r="Y145" s="73"/>
      <c r="Z145" s="20"/>
    </row>
    <row r="146" spans="1:27" x14ac:dyDescent="0.2">
      <c r="A146" s="20"/>
      <c r="B146" s="74"/>
      <c r="C146" s="74"/>
      <c r="D146" s="74"/>
      <c r="E146" s="74"/>
      <c r="F146" s="74"/>
      <c r="G146" s="74"/>
      <c r="H146" s="74"/>
      <c r="I146" s="74"/>
      <c r="J146" s="74"/>
      <c r="K146" s="74"/>
      <c r="L146" s="20"/>
      <c r="M146" s="73"/>
      <c r="N146" s="73"/>
      <c r="O146" s="73"/>
      <c r="P146" s="73"/>
      <c r="Q146" s="73"/>
      <c r="R146" s="73"/>
      <c r="S146" s="73"/>
      <c r="T146" s="73"/>
      <c r="U146" s="73"/>
      <c r="V146" s="73"/>
      <c r="W146" s="73"/>
      <c r="X146" s="73"/>
      <c r="Y146" s="73"/>
      <c r="Z146" s="20"/>
      <c r="AA146" s="40"/>
    </row>
    <row r="147" spans="1:27" x14ac:dyDescent="0.2">
      <c r="A147" s="20"/>
      <c r="B147" s="74"/>
      <c r="C147" s="74"/>
      <c r="D147" s="74"/>
      <c r="E147" s="74"/>
      <c r="F147" s="74"/>
      <c r="G147" s="74"/>
      <c r="H147" s="74"/>
      <c r="I147" s="74"/>
      <c r="J147" s="74"/>
      <c r="K147" s="74"/>
      <c r="L147" s="20"/>
      <c r="M147" s="73"/>
      <c r="N147" s="73"/>
      <c r="O147" s="73"/>
      <c r="P147" s="73"/>
      <c r="Q147" s="73"/>
      <c r="R147" s="73"/>
      <c r="S147" s="73"/>
      <c r="T147" s="73"/>
      <c r="U147" s="73"/>
      <c r="V147" s="73"/>
      <c r="W147" s="73"/>
      <c r="X147" s="73"/>
      <c r="Y147" s="73"/>
      <c r="Z147" s="20"/>
      <c r="AA147" s="41"/>
    </row>
    <row r="148" spans="1:27" x14ac:dyDescent="0.2">
      <c r="A148" s="20"/>
      <c r="B148" s="74"/>
      <c r="C148" s="74"/>
      <c r="D148" s="74"/>
      <c r="E148" s="74"/>
      <c r="F148" s="74"/>
      <c r="G148" s="74"/>
      <c r="H148" s="74"/>
      <c r="I148" s="74"/>
      <c r="J148" s="74"/>
      <c r="K148" s="74"/>
      <c r="L148" s="20"/>
      <c r="M148" s="73"/>
      <c r="N148" s="73"/>
      <c r="O148" s="73"/>
      <c r="P148" s="73"/>
      <c r="Q148" s="73"/>
      <c r="R148" s="73"/>
      <c r="S148" s="73"/>
      <c r="T148" s="73"/>
      <c r="U148" s="73"/>
      <c r="V148" s="73"/>
      <c r="W148" s="73"/>
      <c r="X148" s="73"/>
      <c r="Y148" s="73"/>
      <c r="Z148" s="20"/>
      <c r="AA148" s="41"/>
    </row>
    <row r="149" spans="1:27" x14ac:dyDescent="0.2">
      <c r="A149" s="20"/>
      <c r="B149" s="74"/>
      <c r="C149" s="74"/>
      <c r="D149" s="74"/>
      <c r="E149" s="74"/>
      <c r="F149" s="74"/>
      <c r="G149" s="74"/>
      <c r="H149" s="74"/>
      <c r="I149" s="74"/>
      <c r="J149" s="74"/>
      <c r="K149" s="74"/>
      <c r="L149" s="20"/>
      <c r="M149" s="73"/>
      <c r="N149" s="73"/>
      <c r="O149" s="73"/>
      <c r="P149" s="73"/>
      <c r="Q149" s="73"/>
      <c r="R149" s="73"/>
      <c r="S149" s="73"/>
      <c r="T149" s="73"/>
      <c r="U149" s="73"/>
      <c r="V149" s="73"/>
      <c r="W149" s="73"/>
      <c r="X149" s="73"/>
      <c r="Y149" s="73"/>
      <c r="Z149" s="20"/>
      <c r="AA149" s="41"/>
    </row>
    <row r="150" spans="1:27" ht="7.15" customHeight="1" x14ac:dyDescent="0.2">
      <c r="A150" s="20"/>
      <c r="B150" s="74"/>
      <c r="C150" s="74"/>
      <c r="D150" s="74"/>
      <c r="E150" s="74"/>
      <c r="F150" s="74"/>
      <c r="G150" s="74"/>
      <c r="H150" s="74"/>
      <c r="I150" s="74"/>
      <c r="J150" s="74"/>
      <c r="K150" s="74"/>
      <c r="L150" s="20"/>
      <c r="M150" s="73"/>
      <c r="N150" s="73"/>
      <c r="O150" s="73"/>
      <c r="P150" s="73"/>
      <c r="Q150" s="73"/>
      <c r="R150" s="73"/>
      <c r="S150" s="73"/>
      <c r="T150" s="73"/>
      <c r="U150" s="73"/>
      <c r="V150" s="73"/>
      <c r="W150" s="73"/>
      <c r="X150" s="73"/>
      <c r="Y150" s="73"/>
      <c r="Z150" s="20"/>
      <c r="AA150" s="41"/>
    </row>
    <row r="151" spans="1:27" ht="3"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7" ht="21" customHeight="1" x14ac:dyDescent="0.2">
      <c r="A152" s="69" t="s">
        <v>94</v>
      </c>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7" ht="3"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7" ht="14.45" customHeight="1" x14ac:dyDescent="0.2">
      <c r="A154" s="20"/>
      <c r="B154" s="74" t="s">
        <v>200</v>
      </c>
      <c r="C154" s="74"/>
      <c r="D154" s="74"/>
      <c r="E154" s="74"/>
      <c r="F154" s="74"/>
      <c r="G154" s="74"/>
      <c r="H154" s="74"/>
      <c r="I154" s="74"/>
      <c r="J154" s="74"/>
      <c r="K154" s="74"/>
      <c r="L154" s="74"/>
      <c r="M154" s="74"/>
      <c r="N154" s="20"/>
      <c r="O154" s="74" t="s">
        <v>99</v>
      </c>
      <c r="P154" s="74"/>
      <c r="Q154" s="74"/>
      <c r="R154" s="74"/>
      <c r="S154" s="74"/>
      <c r="T154" s="74"/>
      <c r="U154" s="74"/>
      <c r="V154" s="74"/>
      <c r="W154" s="74"/>
      <c r="X154" s="74"/>
      <c r="Y154" s="74"/>
      <c r="Z154" s="20"/>
    </row>
    <row r="155" spans="1:27" x14ac:dyDescent="0.2">
      <c r="A155" s="20"/>
      <c r="B155" s="74"/>
      <c r="C155" s="74"/>
      <c r="D155" s="74"/>
      <c r="E155" s="74"/>
      <c r="F155" s="74"/>
      <c r="G155" s="74"/>
      <c r="H155" s="74"/>
      <c r="I155" s="74"/>
      <c r="J155" s="74"/>
      <c r="K155" s="74"/>
      <c r="L155" s="74"/>
      <c r="M155" s="74"/>
      <c r="N155" s="20"/>
      <c r="O155" s="74"/>
      <c r="P155" s="74"/>
      <c r="Q155" s="74"/>
      <c r="R155" s="74"/>
      <c r="S155" s="74"/>
      <c r="T155" s="74"/>
      <c r="U155" s="74"/>
      <c r="V155" s="74"/>
      <c r="W155" s="74"/>
      <c r="X155" s="74"/>
      <c r="Y155" s="74"/>
      <c r="Z155" s="20"/>
    </row>
    <row r="156" spans="1:27" x14ac:dyDescent="0.2">
      <c r="A156" s="20"/>
      <c r="B156" s="74"/>
      <c r="C156" s="74"/>
      <c r="D156" s="74"/>
      <c r="E156" s="74"/>
      <c r="F156" s="74"/>
      <c r="G156" s="74"/>
      <c r="H156" s="74"/>
      <c r="I156" s="74"/>
      <c r="J156" s="74"/>
      <c r="K156" s="74"/>
      <c r="L156" s="74"/>
      <c r="M156" s="74"/>
      <c r="N156" s="20"/>
      <c r="O156" s="74"/>
      <c r="P156" s="74"/>
      <c r="Q156" s="74"/>
      <c r="R156" s="74"/>
      <c r="S156" s="74"/>
      <c r="T156" s="74"/>
      <c r="U156" s="74"/>
      <c r="V156" s="74"/>
      <c r="W156" s="74"/>
      <c r="X156" s="74"/>
      <c r="Y156" s="74"/>
      <c r="Z156" s="20"/>
    </row>
    <row r="157" spans="1:27" ht="3" customHeight="1" x14ac:dyDescent="0.2">
      <c r="A157" s="20"/>
      <c r="B157" s="74"/>
      <c r="C157" s="74"/>
      <c r="D157" s="74"/>
      <c r="E157" s="74"/>
      <c r="F157" s="74"/>
      <c r="G157" s="74"/>
      <c r="H157" s="74"/>
      <c r="I157" s="74"/>
      <c r="J157" s="74"/>
      <c r="K157" s="74"/>
      <c r="L157" s="74"/>
      <c r="M157" s="74"/>
      <c r="N157" s="20"/>
      <c r="O157" s="20"/>
      <c r="P157" s="20"/>
      <c r="Q157" s="20"/>
      <c r="R157" s="20"/>
      <c r="S157" s="20"/>
      <c r="T157" s="20"/>
      <c r="U157" s="20"/>
      <c r="V157" s="20"/>
      <c r="W157" s="20"/>
      <c r="X157" s="20"/>
      <c r="Y157" s="20"/>
      <c r="Z157" s="20"/>
    </row>
    <row r="158" spans="1:27" ht="13.9" customHeight="1" x14ac:dyDescent="0.2">
      <c r="A158" s="20"/>
      <c r="B158" s="74"/>
      <c r="C158" s="74"/>
      <c r="D158" s="74"/>
      <c r="E158" s="74"/>
      <c r="F158" s="74"/>
      <c r="G158" s="74"/>
      <c r="H158" s="74"/>
      <c r="I158" s="74"/>
      <c r="J158" s="74"/>
      <c r="K158" s="74"/>
      <c r="L158" s="74"/>
      <c r="M158" s="74"/>
      <c r="N158" s="20"/>
      <c r="O158" s="74" t="s">
        <v>114</v>
      </c>
      <c r="P158" s="74"/>
      <c r="Q158" s="74"/>
      <c r="R158" s="74"/>
      <c r="S158" s="74"/>
      <c r="T158" s="74"/>
      <c r="U158" s="74"/>
      <c r="V158" s="74"/>
      <c r="W158" s="74"/>
      <c r="X158" s="74"/>
      <c r="Y158" s="74"/>
      <c r="Z158" s="20"/>
    </row>
    <row r="159" spans="1:27" ht="14.45" customHeight="1" x14ac:dyDescent="0.2">
      <c r="A159" s="20"/>
      <c r="B159" s="74"/>
      <c r="C159" s="74"/>
      <c r="D159" s="74"/>
      <c r="E159" s="74"/>
      <c r="F159" s="74"/>
      <c r="G159" s="74"/>
      <c r="H159" s="74"/>
      <c r="I159" s="74"/>
      <c r="J159" s="74"/>
      <c r="K159" s="74"/>
      <c r="L159" s="74"/>
      <c r="M159" s="74"/>
      <c r="N159" s="20"/>
      <c r="O159" s="74"/>
      <c r="P159" s="74"/>
      <c r="Q159" s="74"/>
      <c r="R159" s="74"/>
      <c r="S159" s="74"/>
      <c r="T159" s="74"/>
      <c r="U159" s="74"/>
      <c r="V159" s="74"/>
      <c r="W159" s="74"/>
      <c r="X159" s="74"/>
      <c r="Y159" s="74"/>
      <c r="Z159" s="20"/>
      <c r="AA159" s="41"/>
    </row>
    <row r="160" spans="1:27" ht="14.45" customHeight="1" x14ac:dyDescent="0.2">
      <c r="A160" s="20"/>
      <c r="B160" s="74"/>
      <c r="C160" s="74"/>
      <c r="D160" s="74"/>
      <c r="E160" s="74"/>
      <c r="F160" s="74"/>
      <c r="G160" s="74"/>
      <c r="H160" s="74"/>
      <c r="I160" s="74"/>
      <c r="J160" s="74"/>
      <c r="K160" s="74"/>
      <c r="L160" s="74"/>
      <c r="M160" s="74"/>
      <c r="N160" s="20"/>
      <c r="O160" s="74"/>
      <c r="P160" s="74"/>
      <c r="Q160" s="74"/>
      <c r="R160" s="74"/>
      <c r="S160" s="74"/>
      <c r="T160" s="74"/>
      <c r="U160" s="74"/>
      <c r="V160" s="74"/>
      <c r="W160" s="74"/>
      <c r="X160" s="74"/>
      <c r="Y160" s="74"/>
      <c r="Z160" s="20"/>
      <c r="AA160" s="41"/>
    </row>
    <row r="161" spans="1:27" x14ac:dyDescent="0.2">
      <c r="A161" s="20"/>
      <c r="B161" s="74"/>
      <c r="C161" s="74"/>
      <c r="D161" s="74"/>
      <c r="E161" s="74"/>
      <c r="F161" s="74"/>
      <c r="G161" s="74"/>
      <c r="H161" s="74"/>
      <c r="I161" s="74"/>
      <c r="J161" s="74"/>
      <c r="K161" s="74"/>
      <c r="L161" s="74"/>
      <c r="M161" s="74"/>
      <c r="N161" s="20"/>
      <c r="O161" s="74"/>
      <c r="P161" s="74"/>
      <c r="Q161" s="74"/>
      <c r="R161" s="74"/>
      <c r="S161" s="74"/>
      <c r="T161" s="74"/>
      <c r="U161" s="74"/>
      <c r="V161" s="74"/>
      <c r="W161" s="74"/>
      <c r="X161" s="74"/>
      <c r="Y161" s="74"/>
      <c r="Z161" s="20"/>
      <c r="AA161" s="41"/>
    </row>
    <row r="162" spans="1:27" x14ac:dyDescent="0.2">
      <c r="A162" s="20"/>
      <c r="B162" s="74"/>
      <c r="C162" s="74"/>
      <c r="D162" s="74"/>
      <c r="E162" s="74"/>
      <c r="F162" s="74"/>
      <c r="G162" s="74"/>
      <c r="H162" s="74"/>
      <c r="I162" s="74"/>
      <c r="J162" s="74"/>
      <c r="K162" s="74"/>
      <c r="L162" s="74"/>
      <c r="M162" s="74"/>
      <c r="N162" s="20"/>
      <c r="O162" s="74"/>
      <c r="P162" s="74"/>
      <c r="Q162" s="74"/>
      <c r="R162" s="74"/>
      <c r="S162" s="74"/>
      <c r="T162" s="74"/>
      <c r="U162" s="74"/>
      <c r="V162" s="74"/>
      <c r="W162" s="74"/>
      <c r="X162" s="74"/>
      <c r="Y162" s="74"/>
      <c r="Z162" s="20"/>
      <c r="AA162" s="41"/>
    </row>
    <row r="163" spans="1:27" ht="3"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7" ht="21" customHeight="1" x14ac:dyDescent="0.2">
      <c r="A164" s="69" t="s">
        <v>84</v>
      </c>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7" ht="3"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7" x14ac:dyDescent="0.2">
      <c r="A166" s="20"/>
      <c r="B166" s="70" t="s">
        <v>115</v>
      </c>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20"/>
    </row>
    <row r="167" spans="1:27" ht="3"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7" ht="13.9" customHeight="1" x14ac:dyDescent="0.25">
      <c r="A168" s="20"/>
      <c r="B168" s="66" t="s">
        <v>201</v>
      </c>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44"/>
      <c r="AA168" s="41"/>
    </row>
    <row r="169" spans="1:27" ht="15" x14ac:dyDescent="0.25">
      <c r="A169" s="20"/>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44"/>
      <c r="AA169" s="41"/>
    </row>
    <row r="170" spans="1:27" ht="15" x14ac:dyDescent="0.25">
      <c r="A170" s="20"/>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44"/>
      <c r="AA170" s="41"/>
    </row>
    <row r="171" spans="1:27" ht="15" x14ac:dyDescent="0.25">
      <c r="A171" s="20"/>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44"/>
      <c r="AA171" s="41"/>
    </row>
    <row r="172" spans="1:27" ht="3"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5" spans="1:27" x14ac:dyDescent="0.2">
      <c r="V175" s="19"/>
    </row>
  </sheetData>
  <sheetProtection algorithmName="SHA-512" hashValue="UeelshuKhLh8mCMMefKhc7ON1rianFReromULRqQO3W5H3PmL1s+w0rT1l/r698hRsN/NiksMTN3MtdZAZEq7w==" saltValue="9gpzihvHjqAckY2mhEm7Sg==" spinCount="100000" sheet="1" selectLockedCells="1"/>
  <mergeCells count="126">
    <mergeCell ref="A51:Z51"/>
    <mergeCell ref="N4:P4"/>
    <mergeCell ref="A6:J6"/>
    <mergeCell ref="A21:Z21"/>
    <mergeCell ref="A9:Z9"/>
    <mergeCell ref="S3:V3"/>
    <mergeCell ref="S4:V4"/>
    <mergeCell ref="S6:V6"/>
    <mergeCell ref="U40:V40"/>
    <mergeCell ref="X40:Y40"/>
    <mergeCell ref="U35:V37"/>
    <mergeCell ref="X35:Y37"/>
    <mergeCell ref="B38:Q38"/>
    <mergeCell ref="B40:Q40"/>
    <mergeCell ref="U38:V38"/>
    <mergeCell ref="M15:Y16"/>
    <mergeCell ref="A3:J3"/>
    <mergeCell ref="X38:Y38"/>
    <mergeCell ref="R12:Y12"/>
    <mergeCell ref="B24:C24"/>
    <mergeCell ref="F24:G24"/>
    <mergeCell ref="U34:V34"/>
    <mergeCell ref="G31:S32"/>
    <mergeCell ref="B32:C32"/>
    <mergeCell ref="X34:Y34"/>
    <mergeCell ref="A29:Z29"/>
    <mergeCell ref="B43:P49"/>
    <mergeCell ref="R43:Y49"/>
    <mergeCell ref="W19:Z19"/>
    <mergeCell ref="U31:V33"/>
    <mergeCell ref="X31:Y33"/>
    <mergeCell ref="B19:G19"/>
    <mergeCell ref="B27:C27"/>
    <mergeCell ref="F27:G27"/>
    <mergeCell ref="J27:K27"/>
    <mergeCell ref="B34:S34"/>
    <mergeCell ref="A73:Z73"/>
    <mergeCell ref="A83:Z83"/>
    <mergeCell ref="B76:I76"/>
    <mergeCell ref="B67:Q67"/>
    <mergeCell ref="U67:V67"/>
    <mergeCell ref="X67:Y67"/>
    <mergeCell ref="B69:Q69"/>
    <mergeCell ref="U69:V69"/>
    <mergeCell ref="X69:Y69"/>
    <mergeCell ref="K3:M3"/>
    <mergeCell ref="N3:P3"/>
    <mergeCell ref="N6:P6"/>
    <mergeCell ref="A7:Z7"/>
    <mergeCell ref="J24:K24"/>
    <mergeCell ref="B16:C16"/>
    <mergeCell ref="B12:C12"/>
    <mergeCell ref="E12:G12"/>
    <mergeCell ref="N19:V19"/>
    <mergeCell ref="I19:L19"/>
    <mergeCell ref="I12:P12"/>
    <mergeCell ref="F16:G16"/>
    <mergeCell ref="A4:J4"/>
    <mergeCell ref="A8:Z8"/>
    <mergeCell ref="K4:M4"/>
    <mergeCell ref="A5:J5"/>
    <mergeCell ref="Q3:R3"/>
    <mergeCell ref="Q4:R4"/>
    <mergeCell ref="M24:Y27"/>
    <mergeCell ref="K6:M6"/>
    <mergeCell ref="K5:M5"/>
    <mergeCell ref="N5:P5"/>
    <mergeCell ref="Q5:R5"/>
    <mergeCell ref="S5:V5"/>
    <mergeCell ref="K1:M1"/>
    <mergeCell ref="A1:J1"/>
    <mergeCell ref="K2:M2"/>
    <mergeCell ref="N2:P2"/>
    <mergeCell ref="S1:V1"/>
    <mergeCell ref="S2:V2"/>
    <mergeCell ref="A2:J2"/>
    <mergeCell ref="N1:R1"/>
    <mergeCell ref="Q2:R2"/>
    <mergeCell ref="B86:M92"/>
    <mergeCell ref="B78:I81"/>
    <mergeCell ref="M142:Y150"/>
    <mergeCell ref="B154:M162"/>
    <mergeCell ref="O154:Y156"/>
    <mergeCell ref="O158:Y162"/>
    <mergeCell ref="B141:K150"/>
    <mergeCell ref="A105:Z105"/>
    <mergeCell ref="A106:V106"/>
    <mergeCell ref="K76:Y81"/>
    <mergeCell ref="A94:Z94"/>
    <mergeCell ref="P96:Y103"/>
    <mergeCell ref="O86:Y88"/>
    <mergeCell ref="O90:Y92"/>
    <mergeCell ref="A164:Z164"/>
    <mergeCell ref="B166:Y166"/>
    <mergeCell ref="B168:Y171"/>
    <mergeCell ref="B107:Y107"/>
    <mergeCell ref="U108:V109"/>
    <mergeCell ref="X108:Y109"/>
    <mergeCell ref="B110:Q110"/>
    <mergeCell ref="U110:V110"/>
    <mergeCell ref="X110:Y110"/>
    <mergeCell ref="B112:Q112"/>
    <mergeCell ref="U112:V112"/>
    <mergeCell ref="X112:Y112"/>
    <mergeCell ref="B114:Q114"/>
    <mergeCell ref="U114:V114"/>
    <mergeCell ref="X114:Y114"/>
    <mergeCell ref="B116:Q116"/>
    <mergeCell ref="U116:V116"/>
    <mergeCell ref="X116:Y116"/>
    <mergeCell ref="B119:P123"/>
    <mergeCell ref="R120:Y123"/>
    <mergeCell ref="A127:Z127"/>
    <mergeCell ref="A139:Z139"/>
    <mergeCell ref="A152:Z152"/>
    <mergeCell ref="A125:Z125"/>
    <mergeCell ref="B55:K55"/>
    <mergeCell ref="B57:K60"/>
    <mergeCell ref="U59:V62"/>
    <mergeCell ref="X59:Y62"/>
    <mergeCell ref="B63:Q63"/>
    <mergeCell ref="U63:V63"/>
    <mergeCell ref="X63:Y63"/>
    <mergeCell ref="B65:Q65"/>
    <mergeCell ref="U65:V65"/>
    <mergeCell ref="X65:Y65"/>
  </mergeCells>
  <dataValidations count="4">
    <dataValidation type="list" allowBlank="1" showInputMessage="1" showErrorMessage="1" sqref="P13:Q14 R12:R14 S13:T14" xr:uid="{E5CB7958-814C-4E1A-809F-8B5C9868D7BA}">
      <formula1>Venues</formula1>
    </dataValidation>
    <dataValidation type="list" showInputMessage="1" showErrorMessage="1" sqref="B55:K55" xr:uid="{3AC784FB-4AF6-4A81-B8EF-D41D6E0B3A28}">
      <formula1>Payment</formula1>
    </dataValidation>
    <dataValidation type="list" allowBlank="1" showInputMessage="1" showErrorMessage="1" sqref="B110:Q110 B112:Q112 B114:Q114 B116:Q116" xr:uid="{692B80A7-3994-4EEB-A850-BB3A00EC781A}">
      <formula1>Flowers</formula1>
    </dataValidation>
    <dataValidation type="list" allowBlank="1" showInputMessage="1" showErrorMessage="1" sqref="B63:Q63 B65:Q65 B67:Q67 B69:Q69" xr:uid="{A141C87B-4EC0-4611-AF76-B0FBEA5A1159}">
      <formula1>Wine</formula1>
    </dataValidation>
  </dataValidations>
  <hyperlinks>
    <hyperlink ref="W19" r:id="rId1" xr:uid="{9108E844-274C-430F-B33C-C158837C679E}"/>
  </hyperlinks>
  <printOptions horizontalCentered="1"/>
  <pageMargins left="0.23622047244094491" right="0.23622047244094491" top="0.23622047244094491" bottom="0.23622047244094491" header="0.31496062992125984" footer="0.31496062992125984"/>
  <pageSetup paperSize="9" scale="93" orientation="portrait" r:id="rId2"/>
  <rowBreaks count="2" manualBreakCount="2">
    <brk id="72" max="25" man="1"/>
    <brk id="151"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86" r:id="rId5" name="Check Box 138">
              <controlPr defaultSize="0" autoFill="0" autoLine="0" autoPict="0">
                <anchor moveWithCells="1">
                  <from>
                    <xdr:col>12</xdr:col>
                    <xdr:colOff>0</xdr:colOff>
                    <xdr:row>57</xdr:row>
                    <xdr:rowOff>152400</xdr:rowOff>
                  </from>
                  <to>
                    <xdr:col>15</xdr:col>
                    <xdr:colOff>114300</xdr:colOff>
                    <xdr:row>60</xdr:row>
                    <xdr:rowOff>9525</xdr:rowOff>
                  </to>
                </anchor>
              </controlPr>
            </control>
          </mc:Choice>
        </mc:AlternateContent>
        <mc:AlternateContent xmlns:mc="http://schemas.openxmlformats.org/markup-compatibility/2006">
          <mc:Choice Requires="x14">
            <control shapeId="2187" r:id="rId6" name="Check Box 139">
              <controlPr defaultSize="0" autoFill="0" autoLine="0" autoPict="0">
                <anchor moveWithCells="1">
                  <from>
                    <xdr:col>22</xdr:col>
                    <xdr:colOff>95250</xdr:colOff>
                    <xdr:row>56</xdr:row>
                    <xdr:rowOff>9525</xdr:rowOff>
                  </from>
                  <to>
                    <xdr:col>25</xdr:col>
                    <xdr:colOff>114300</xdr:colOff>
                    <xdr:row>57</xdr:row>
                    <xdr:rowOff>161925</xdr:rowOff>
                  </to>
                </anchor>
              </controlPr>
            </control>
          </mc:Choice>
        </mc:AlternateContent>
        <mc:AlternateContent xmlns:mc="http://schemas.openxmlformats.org/markup-compatibility/2006">
          <mc:Choice Requires="x14">
            <control shapeId="2188" r:id="rId7" name="Check Box 140">
              <controlPr defaultSize="0" autoFill="0" autoLine="0" autoPict="0">
                <anchor moveWithCells="1">
                  <from>
                    <xdr:col>22</xdr:col>
                    <xdr:colOff>95250</xdr:colOff>
                    <xdr:row>57</xdr:row>
                    <xdr:rowOff>171450</xdr:rowOff>
                  </from>
                  <to>
                    <xdr:col>25</xdr:col>
                    <xdr:colOff>152400</xdr:colOff>
                    <xdr:row>59</xdr:row>
                    <xdr:rowOff>9525</xdr:rowOff>
                  </to>
                </anchor>
              </controlPr>
            </control>
          </mc:Choice>
        </mc:AlternateContent>
        <mc:AlternateContent xmlns:mc="http://schemas.openxmlformats.org/markup-compatibility/2006">
          <mc:Choice Requires="x14">
            <control shapeId="2189" r:id="rId8" name="Check Box 141">
              <controlPr defaultSize="0" autoFill="0" autoLine="0" autoPict="0">
                <anchor moveWithCells="1">
                  <from>
                    <xdr:col>2</xdr:col>
                    <xdr:colOff>219075</xdr:colOff>
                    <xdr:row>69</xdr:row>
                    <xdr:rowOff>19050</xdr:rowOff>
                  </from>
                  <to>
                    <xdr:col>10</xdr:col>
                    <xdr:colOff>152400</xdr:colOff>
                    <xdr:row>72</xdr:row>
                    <xdr:rowOff>0</xdr:rowOff>
                  </to>
                </anchor>
              </controlPr>
            </control>
          </mc:Choice>
        </mc:AlternateContent>
        <mc:AlternateContent xmlns:mc="http://schemas.openxmlformats.org/markup-compatibility/2006">
          <mc:Choice Requires="x14">
            <control shapeId="2190" r:id="rId9" name="Check Box 142">
              <controlPr defaultSize="0" autoFill="0" autoLine="0" autoPict="0">
                <anchor moveWithCells="1">
                  <from>
                    <xdr:col>10</xdr:col>
                    <xdr:colOff>209550</xdr:colOff>
                    <xdr:row>69</xdr:row>
                    <xdr:rowOff>19050</xdr:rowOff>
                  </from>
                  <to>
                    <xdr:col>17</xdr:col>
                    <xdr:colOff>95250</xdr:colOff>
                    <xdr:row>72</xdr:row>
                    <xdr:rowOff>0</xdr:rowOff>
                  </to>
                </anchor>
              </controlPr>
            </control>
          </mc:Choice>
        </mc:AlternateContent>
        <mc:AlternateContent xmlns:mc="http://schemas.openxmlformats.org/markup-compatibility/2006">
          <mc:Choice Requires="x14">
            <control shapeId="2191" r:id="rId10" name="Check Box 143">
              <controlPr defaultSize="0" autoFill="0" autoLine="0" autoPict="0">
                <anchor moveWithCells="1">
                  <from>
                    <xdr:col>12</xdr:col>
                    <xdr:colOff>0</xdr:colOff>
                    <xdr:row>54</xdr:row>
                    <xdr:rowOff>133350</xdr:rowOff>
                  </from>
                  <to>
                    <xdr:col>16</xdr:col>
                    <xdr:colOff>180975</xdr:colOff>
                    <xdr:row>55</xdr:row>
                    <xdr:rowOff>171450</xdr:rowOff>
                  </to>
                </anchor>
              </controlPr>
            </control>
          </mc:Choice>
        </mc:AlternateContent>
        <mc:AlternateContent xmlns:mc="http://schemas.openxmlformats.org/markup-compatibility/2006">
          <mc:Choice Requires="x14">
            <control shapeId="2192" r:id="rId11" name="Check Box 144">
              <controlPr defaultSize="0" autoFill="0" autoLine="0" autoPict="0">
                <anchor moveWithCells="1">
                  <from>
                    <xdr:col>22</xdr:col>
                    <xdr:colOff>95250</xdr:colOff>
                    <xdr:row>54</xdr:row>
                    <xdr:rowOff>133350</xdr:rowOff>
                  </from>
                  <to>
                    <xdr:col>25</xdr:col>
                    <xdr:colOff>133350</xdr:colOff>
                    <xdr:row>55</xdr:row>
                    <xdr:rowOff>133350</xdr:rowOff>
                  </to>
                </anchor>
              </controlPr>
            </control>
          </mc:Choice>
        </mc:AlternateContent>
        <mc:AlternateContent xmlns:mc="http://schemas.openxmlformats.org/markup-compatibility/2006">
          <mc:Choice Requires="x14">
            <control shapeId="2194" r:id="rId12" name="Check Box 146">
              <controlPr defaultSize="0" autoFill="0" autoLine="0" autoPict="0">
                <anchor moveWithCells="1">
                  <from>
                    <xdr:col>12</xdr:col>
                    <xdr:colOff>0</xdr:colOff>
                    <xdr:row>56</xdr:row>
                    <xdr:rowOff>9525</xdr:rowOff>
                  </from>
                  <to>
                    <xdr:col>16</xdr:col>
                    <xdr:colOff>171450</xdr:colOff>
                    <xdr:row>57</xdr:row>
                    <xdr:rowOff>152400</xdr:rowOff>
                  </to>
                </anchor>
              </controlPr>
            </control>
          </mc:Choice>
        </mc:AlternateContent>
        <mc:AlternateContent xmlns:mc="http://schemas.openxmlformats.org/markup-compatibility/2006">
          <mc:Choice Requires="x14">
            <control shapeId="2195" r:id="rId13" name="Check Box 147">
              <controlPr defaultSize="0" autoFill="0" autoLine="0" autoPict="0" altText="Malt whiskey">
                <anchor moveWithCells="1">
                  <from>
                    <xdr:col>17</xdr:col>
                    <xdr:colOff>95250</xdr:colOff>
                    <xdr:row>54</xdr:row>
                    <xdr:rowOff>133350</xdr:rowOff>
                  </from>
                  <to>
                    <xdr:col>22</xdr:col>
                    <xdr:colOff>0</xdr:colOff>
                    <xdr:row>55</xdr:row>
                    <xdr:rowOff>152400</xdr:rowOff>
                  </to>
                </anchor>
              </controlPr>
            </control>
          </mc:Choice>
        </mc:AlternateContent>
        <mc:AlternateContent xmlns:mc="http://schemas.openxmlformats.org/markup-compatibility/2006">
          <mc:Choice Requires="x14">
            <control shapeId="2197" r:id="rId14" name="Check Box 149">
              <controlPr defaultSize="0" autoFill="0" autoLine="0" autoPict="0" altText="Malt whiskey">
                <anchor moveWithCells="1">
                  <from>
                    <xdr:col>17</xdr:col>
                    <xdr:colOff>95250</xdr:colOff>
                    <xdr:row>56</xdr:row>
                    <xdr:rowOff>9525</xdr:rowOff>
                  </from>
                  <to>
                    <xdr:col>22</xdr:col>
                    <xdr:colOff>0</xdr:colOff>
                    <xdr:row>57</xdr:row>
                    <xdr:rowOff>161925</xdr:rowOff>
                  </to>
                </anchor>
              </controlPr>
            </control>
          </mc:Choice>
        </mc:AlternateContent>
        <mc:AlternateContent xmlns:mc="http://schemas.openxmlformats.org/markup-compatibility/2006">
          <mc:Choice Requires="x14">
            <control shapeId="2198" r:id="rId15" name="Check Box 150">
              <controlPr defaultSize="0" autoFill="0" autoLine="0" autoPict="0" altText="Malt whiskey">
                <anchor moveWithCells="1">
                  <from>
                    <xdr:col>17</xdr:col>
                    <xdr:colOff>95250</xdr:colOff>
                    <xdr:row>57</xdr:row>
                    <xdr:rowOff>152400</xdr:rowOff>
                  </from>
                  <to>
                    <xdr:col>22</xdr:col>
                    <xdr:colOff>0</xdr:colOff>
                    <xdr:row>59</xdr:row>
                    <xdr:rowOff>19050</xdr:rowOff>
                  </to>
                </anchor>
              </controlPr>
            </control>
          </mc:Choice>
        </mc:AlternateContent>
        <mc:AlternateContent xmlns:mc="http://schemas.openxmlformats.org/markup-compatibility/2006">
          <mc:Choice Requires="x14">
            <control shapeId="2199" r:id="rId16" name="Check Box 151">
              <controlPr defaultSize="0" autoFill="0" autoLine="0" autoPict="0">
                <anchor moveWithCells="1">
                  <from>
                    <xdr:col>11</xdr:col>
                    <xdr:colOff>247650</xdr:colOff>
                    <xdr:row>52</xdr:row>
                    <xdr:rowOff>171450</xdr:rowOff>
                  </from>
                  <to>
                    <xdr:col>14</xdr:col>
                    <xdr:colOff>9525</xdr:colOff>
                    <xdr:row>54</xdr:row>
                    <xdr:rowOff>133350</xdr:rowOff>
                  </to>
                </anchor>
              </controlPr>
            </control>
          </mc:Choice>
        </mc:AlternateContent>
        <mc:AlternateContent xmlns:mc="http://schemas.openxmlformats.org/markup-compatibility/2006">
          <mc:Choice Requires="x14">
            <control shapeId="2200" r:id="rId17" name="Check Box 152">
              <controlPr defaultSize="0" autoFill="0" autoLine="0" autoPict="0">
                <anchor moveWithCells="1">
                  <from>
                    <xdr:col>22</xdr:col>
                    <xdr:colOff>95250</xdr:colOff>
                    <xdr:row>52</xdr:row>
                    <xdr:rowOff>133350</xdr:rowOff>
                  </from>
                  <to>
                    <xdr:col>25</xdr:col>
                    <xdr:colOff>19050</xdr:colOff>
                    <xdr:row>54</xdr:row>
                    <xdr:rowOff>171450</xdr:rowOff>
                  </to>
                </anchor>
              </controlPr>
            </control>
          </mc:Choice>
        </mc:AlternateContent>
        <mc:AlternateContent xmlns:mc="http://schemas.openxmlformats.org/markup-compatibility/2006">
          <mc:Choice Requires="x14">
            <control shapeId="2201" r:id="rId18" name="Check Box 153">
              <controlPr defaultSize="0" autoFill="0" autoLine="0" autoPict="0" altText="Malt whiskey">
                <anchor moveWithCells="1">
                  <from>
                    <xdr:col>17</xdr:col>
                    <xdr:colOff>95250</xdr:colOff>
                    <xdr:row>52</xdr:row>
                    <xdr:rowOff>133350</xdr:rowOff>
                  </from>
                  <to>
                    <xdr:col>22</xdr:col>
                    <xdr:colOff>0</xdr:colOff>
                    <xdr:row>54</xdr:row>
                    <xdr:rowOff>152400</xdr:rowOff>
                  </to>
                </anchor>
              </controlPr>
            </control>
          </mc:Choice>
        </mc:AlternateContent>
        <mc:AlternateContent xmlns:mc="http://schemas.openxmlformats.org/markup-compatibility/2006">
          <mc:Choice Requires="x14">
            <control shapeId="2203" r:id="rId19" name="Check Box 155">
              <controlPr defaultSize="0" autoFill="0" autoLine="0" autoPict="0">
                <anchor moveWithCells="1">
                  <from>
                    <xdr:col>1</xdr:col>
                    <xdr:colOff>228600</xdr:colOff>
                    <xdr:row>97</xdr:row>
                    <xdr:rowOff>171450</xdr:rowOff>
                  </from>
                  <to>
                    <xdr:col>3</xdr:col>
                    <xdr:colOff>228600</xdr:colOff>
                    <xdr:row>99</xdr:row>
                    <xdr:rowOff>9525</xdr:rowOff>
                  </to>
                </anchor>
              </controlPr>
            </control>
          </mc:Choice>
        </mc:AlternateContent>
        <mc:AlternateContent xmlns:mc="http://schemas.openxmlformats.org/markup-compatibility/2006">
          <mc:Choice Requires="x14">
            <control shapeId="2204" r:id="rId20" name="Check Box 156">
              <controlPr defaultSize="0" autoFill="0" autoLine="0" autoPict="0">
                <anchor moveWithCells="1">
                  <from>
                    <xdr:col>3</xdr:col>
                    <xdr:colOff>228600</xdr:colOff>
                    <xdr:row>97</xdr:row>
                    <xdr:rowOff>171450</xdr:rowOff>
                  </from>
                  <to>
                    <xdr:col>5</xdr:col>
                    <xdr:colOff>228600</xdr:colOff>
                    <xdr:row>99</xdr:row>
                    <xdr:rowOff>19050</xdr:rowOff>
                  </to>
                </anchor>
              </controlPr>
            </control>
          </mc:Choice>
        </mc:AlternateContent>
        <mc:AlternateContent xmlns:mc="http://schemas.openxmlformats.org/markup-compatibility/2006">
          <mc:Choice Requires="x14">
            <control shapeId="2205" r:id="rId21" name="Check Box 157">
              <controlPr defaultSize="0" autoFill="0" autoLine="0" autoPict="0">
                <anchor moveWithCells="1">
                  <from>
                    <xdr:col>5</xdr:col>
                    <xdr:colOff>209550</xdr:colOff>
                    <xdr:row>98</xdr:row>
                    <xdr:rowOff>0</xdr:rowOff>
                  </from>
                  <to>
                    <xdr:col>7</xdr:col>
                    <xdr:colOff>209550</xdr:colOff>
                    <xdr:row>99</xdr:row>
                    <xdr:rowOff>9525</xdr:rowOff>
                  </to>
                </anchor>
              </controlPr>
            </control>
          </mc:Choice>
        </mc:AlternateContent>
        <mc:AlternateContent xmlns:mc="http://schemas.openxmlformats.org/markup-compatibility/2006">
          <mc:Choice Requires="x14">
            <control shapeId="2206" r:id="rId22" name="Check Box 158">
              <controlPr defaultSize="0" autoFill="0" autoLine="0" autoPict="0">
                <anchor moveWithCells="1">
                  <from>
                    <xdr:col>1</xdr:col>
                    <xdr:colOff>219075</xdr:colOff>
                    <xdr:row>101</xdr:row>
                    <xdr:rowOff>0</xdr:rowOff>
                  </from>
                  <to>
                    <xdr:col>5</xdr:col>
                    <xdr:colOff>238125</xdr:colOff>
                    <xdr:row>102</xdr:row>
                    <xdr:rowOff>19050</xdr:rowOff>
                  </to>
                </anchor>
              </controlPr>
            </control>
          </mc:Choice>
        </mc:AlternateContent>
        <mc:AlternateContent xmlns:mc="http://schemas.openxmlformats.org/markup-compatibility/2006">
          <mc:Choice Requires="x14">
            <control shapeId="2207" r:id="rId23" name="Check Box 159">
              <controlPr defaultSize="0" autoFill="0" autoLine="0" autoPict="0">
                <anchor moveWithCells="1">
                  <from>
                    <xdr:col>1</xdr:col>
                    <xdr:colOff>228600</xdr:colOff>
                    <xdr:row>101</xdr:row>
                    <xdr:rowOff>171450</xdr:rowOff>
                  </from>
                  <to>
                    <xdr:col>5</xdr:col>
                    <xdr:colOff>247650</xdr:colOff>
                    <xdr:row>102</xdr:row>
                    <xdr:rowOff>171450</xdr:rowOff>
                  </to>
                </anchor>
              </controlPr>
            </control>
          </mc:Choice>
        </mc:AlternateContent>
        <mc:AlternateContent xmlns:mc="http://schemas.openxmlformats.org/markup-compatibility/2006">
          <mc:Choice Requires="x14">
            <control shapeId="2208" r:id="rId24" name="Check Box 160">
              <controlPr defaultSize="0" autoFill="0" autoLine="0" autoPict="0">
                <anchor moveWithCells="1">
                  <from>
                    <xdr:col>5</xdr:col>
                    <xdr:colOff>238125</xdr:colOff>
                    <xdr:row>101</xdr:row>
                    <xdr:rowOff>0</xdr:rowOff>
                  </from>
                  <to>
                    <xdr:col>9</xdr:col>
                    <xdr:colOff>190500</xdr:colOff>
                    <xdr:row>102</xdr:row>
                    <xdr:rowOff>19050</xdr:rowOff>
                  </to>
                </anchor>
              </controlPr>
            </control>
          </mc:Choice>
        </mc:AlternateContent>
        <mc:AlternateContent xmlns:mc="http://schemas.openxmlformats.org/markup-compatibility/2006">
          <mc:Choice Requires="x14">
            <control shapeId="2209" r:id="rId25" name="Check Box 161">
              <controlPr defaultSize="0" autoFill="0" autoLine="0" autoPict="0">
                <anchor moveWithCells="1">
                  <from>
                    <xdr:col>5</xdr:col>
                    <xdr:colOff>247650</xdr:colOff>
                    <xdr:row>101</xdr:row>
                    <xdr:rowOff>161925</xdr:rowOff>
                  </from>
                  <to>
                    <xdr:col>11</xdr:col>
                    <xdr:colOff>76200</xdr:colOff>
                    <xdr:row>103</xdr:row>
                    <xdr:rowOff>19050</xdr:rowOff>
                  </to>
                </anchor>
              </controlPr>
            </control>
          </mc:Choice>
        </mc:AlternateContent>
        <mc:AlternateContent xmlns:mc="http://schemas.openxmlformats.org/markup-compatibility/2006">
          <mc:Choice Requires="x14">
            <control shapeId="2210" r:id="rId26" name="Check Box 162">
              <controlPr defaultSize="0" autoFill="0" autoLine="0" autoPict="0">
                <anchor moveWithCells="1">
                  <from>
                    <xdr:col>9</xdr:col>
                    <xdr:colOff>209550</xdr:colOff>
                    <xdr:row>101</xdr:row>
                    <xdr:rowOff>9525</xdr:rowOff>
                  </from>
                  <to>
                    <xdr:col>13</xdr:col>
                    <xdr:colOff>228600</xdr:colOff>
                    <xdr:row>101</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B28365-F832-44EF-AF77-ADD2A2E9D92F}">
          <x14:formula1>
            <xm:f>Data!$B$26:$B$28</xm:f>
          </x14:formula1>
          <xm:sqref>B38 B40</xm:sqref>
        </x14:dataValidation>
        <x14:dataValidation type="list" allowBlank="1" showInputMessage="1" showErrorMessage="1" xr:uid="{8E787DAE-8681-48D1-8082-FFA721C34763}">
          <x14:formula1>
            <xm:f>Data!$B$21:$B$23</xm:f>
          </x14:formula1>
          <xm:sqref>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84"/>
  <sheetViews>
    <sheetView workbookViewId="0"/>
  </sheetViews>
  <sheetFormatPr defaultColWidth="8.85546875" defaultRowHeight="12.75" x14ac:dyDescent="0.2"/>
  <cols>
    <col min="1" max="1" width="3.7109375" style="3" customWidth="1"/>
    <col min="2" max="2" width="70.140625" style="3" bestFit="1" customWidth="1"/>
    <col min="3" max="3" width="13.28515625" style="3" bestFit="1" customWidth="1"/>
    <col min="4" max="4" width="13.28515625" style="3" customWidth="1"/>
    <col min="5" max="10" width="8.85546875" style="3"/>
    <col min="11" max="11" width="33.85546875" style="3" bestFit="1" customWidth="1"/>
    <col min="12" max="16384" width="8.85546875" style="3"/>
  </cols>
  <sheetData>
    <row r="1" spans="1:9" x14ac:dyDescent="0.2">
      <c r="A1" s="1"/>
      <c r="B1" s="1" t="s">
        <v>5</v>
      </c>
      <c r="C1" s="8"/>
      <c r="D1" s="8">
        <v>0</v>
      </c>
      <c r="E1" s="8">
        <v>0.4</v>
      </c>
      <c r="F1" s="8">
        <v>0.73</v>
      </c>
      <c r="I1" s="3" t="s">
        <v>72</v>
      </c>
    </row>
    <row r="2" spans="1:9" x14ac:dyDescent="0.2">
      <c r="B2" s="3" t="s">
        <v>35</v>
      </c>
      <c r="C2" s="3" t="s">
        <v>19</v>
      </c>
      <c r="D2" s="54">
        <v>4500</v>
      </c>
      <c r="E2" s="52">
        <v>2700</v>
      </c>
      <c r="F2" s="55">
        <v>1215</v>
      </c>
      <c r="G2" s="3" t="s">
        <v>6</v>
      </c>
      <c r="I2" s="3" t="s">
        <v>74</v>
      </c>
    </row>
    <row r="3" spans="1:9" x14ac:dyDescent="0.2">
      <c r="B3" s="3" t="s">
        <v>36</v>
      </c>
      <c r="C3" s="3" t="s">
        <v>23</v>
      </c>
      <c r="D3" s="54">
        <v>4500</v>
      </c>
      <c r="E3" s="52">
        <v>2700</v>
      </c>
      <c r="F3" s="55">
        <v>1215</v>
      </c>
      <c r="G3" s="3" t="s">
        <v>6</v>
      </c>
      <c r="I3" s="3" t="s">
        <v>77</v>
      </c>
    </row>
    <row r="4" spans="1:9" x14ac:dyDescent="0.2">
      <c r="B4" s="3" t="s">
        <v>70</v>
      </c>
      <c r="C4" s="3" t="s">
        <v>20</v>
      </c>
      <c r="D4" s="54">
        <v>3000</v>
      </c>
      <c r="E4" s="52">
        <v>1800</v>
      </c>
      <c r="F4" s="55">
        <v>810</v>
      </c>
      <c r="G4" s="3" t="s">
        <v>6</v>
      </c>
      <c r="I4" s="3" t="s">
        <v>78</v>
      </c>
    </row>
    <row r="5" spans="1:9" x14ac:dyDescent="0.2">
      <c r="B5" s="3" t="s">
        <v>37</v>
      </c>
      <c r="C5" s="3" t="s">
        <v>24</v>
      </c>
      <c r="D5" s="54">
        <v>3000</v>
      </c>
      <c r="E5" s="52">
        <v>1800</v>
      </c>
      <c r="F5" s="55">
        <v>810</v>
      </c>
      <c r="G5" s="3" t="s">
        <v>6</v>
      </c>
      <c r="I5" s="52" t="s">
        <v>220</v>
      </c>
    </row>
    <row r="6" spans="1:9" x14ac:dyDescent="0.2">
      <c r="B6" s="3" t="s">
        <v>7</v>
      </c>
      <c r="C6" s="3" t="s">
        <v>26</v>
      </c>
      <c r="D6" s="54">
        <v>1200</v>
      </c>
      <c r="E6" s="52">
        <v>720</v>
      </c>
      <c r="F6" s="55">
        <v>324</v>
      </c>
      <c r="G6" s="3" t="s">
        <v>6</v>
      </c>
    </row>
    <row r="7" spans="1:9" x14ac:dyDescent="0.2">
      <c r="B7" s="3" t="s">
        <v>8</v>
      </c>
      <c r="C7" s="3" t="s">
        <v>29</v>
      </c>
      <c r="D7" s="54">
        <v>2500</v>
      </c>
      <c r="E7" s="52">
        <v>1500</v>
      </c>
      <c r="F7" s="55">
        <v>675</v>
      </c>
      <c r="G7" s="3" t="s">
        <v>6</v>
      </c>
    </row>
    <row r="8" spans="1:9" x14ac:dyDescent="0.2">
      <c r="B8" s="3" t="s">
        <v>9</v>
      </c>
      <c r="C8" s="3" t="s">
        <v>30</v>
      </c>
      <c r="D8" s="54">
        <v>3000</v>
      </c>
      <c r="E8" s="52">
        <v>1800</v>
      </c>
      <c r="F8" s="55">
        <v>810</v>
      </c>
      <c r="G8" s="3" t="s">
        <v>6</v>
      </c>
    </row>
    <row r="9" spans="1:9" x14ac:dyDescent="0.2">
      <c r="B9" s="3" t="s">
        <v>10</v>
      </c>
      <c r="C9" s="3" t="s">
        <v>31</v>
      </c>
      <c r="D9" s="54">
        <v>4000</v>
      </c>
      <c r="E9" s="52">
        <v>2400</v>
      </c>
      <c r="F9" s="55">
        <v>1080</v>
      </c>
      <c r="G9" s="3" t="s">
        <v>6</v>
      </c>
    </row>
    <row r="10" spans="1:9" x14ac:dyDescent="0.2">
      <c r="B10" s="3" t="s">
        <v>11</v>
      </c>
      <c r="C10" s="3" t="s">
        <v>27</v>
      </c>
      <c r="D10" s="54">
        <v>1500</v>
      </c>
      <c r="E10" s="52">
        <v>900</v>
      </c>
      <c r="F10" s="55">
        <v>405</v>
      </c>
      <c r="G10" s="3" t="s">
        <v>6</v>
      </c>
    </row>
    <row r="11" spans="1:9" x14ac:dyDescent="0.2">
      <c r="B11" s="3" t="s">
        <v>12</v>
      </c>
      <c r="C11" s="6" t="s">
        <v>21</v>
      </c>
      <c r="D11" s="56">
        <v>1000</v>
      </c>
      <c r="E11" s="52">
        <v>600</v>
      </c>
      <c r="F11" s="55">
        <v>270</v>
      </c>
      <c r="G11" s="3" t="s">
        <v>6</v>
      </c>
    </row>
    <row r="12" spans="1:9" x14ac:dyDescent="0.2">
      <c r="B12" s="3" t="s">
        <v>13</v>
      </c>
      <c r="C12" s="3" t="s">
        <v>25</v>
      </c>
      <c r="D12" s="54">
        <v>1500</v>
      </c>
      <c r="E12" s="52">
        <v>720</v>
      </c>
      <c r="F12" s="55">
        <v>405</v>
      </c>
      <c r="G12" s="3" t="s">
        <v>6</v>
      </c>
    </row>
    <row r="13" spans="1:9" x14ac:dyDescent="0.2">
      <c r="B13" s="3" t="s">
        <v>14</v>
      </c>
      <c r="C13" s="3" t="s">
        <v>22</v>
      </c>
      <c r="D13" s="54">
        <v>600</v>
      </c>
      <c r="E13" s="52">
        <v>360</v>
      </c>
      <c r="F13" s="55">
        <v>162</v>
      </c>
      <c r="G13" s="3" t="s">
        <v>6</v>
      </c>
    </row>
    <row r="14" spans="1:9" x14ac:dyDescent="0.2">
      <c r="B14" s="3" t="s">
        <v>15</v>
      </c>
      <c r="C14" s="3" t="s">
        <v>32</v>
      </c>
      <c r="D14" s="54">
        <v>300</v>
      </c>
      <c r="E14" s="52">
        <v>180</v>
      </c>
      <c r="F14" s="55">
        <v>81</v>
      </c>
      <c r="G14" s="3" t="s">
        <v>6</v>
      </c>
    </row>
    <row r="15" spans="1:9" x14ac:dyDescent="0.2">
      <c r="B15" s="3" t="s">
        <v>16</v>
      </c>
      <c r="C15" s="3" t="s">
        <v>33</v>
      </c>
      <c r="D15" s="54"/>
      <c r="E15" s="52"/>
      <c r="F15" s="36"/>
      <c r="G15" s="3" t="s">
        <v>6</v>
      </c>
    </row>
    <row r="16" spans="1:9" x14ac:dyDescent="0.2">
      <c r="B16" s="3" t="s">
        <v>17</v>
      </c>
      <c r="C16" s="3" t="s">
        <v>34</v>
      </c>
      <c r="D16" s="54"/>
      <c r="E16" s="52"/>
      <c r="F16" s="36"/>
      <c r="G16" s="3" t="s">
        <v>6</v>
      </c>
    </row>
    <row r="17" spans="1:12" x14ac:dyDescent="0.2">
      <c r="B17" s="3" t="s">
        <v>18</v>
      </c>
      <c r="C17" s="3" t="s">
        <v>28</v>
      </c>
      <c r="D17" s="54"/>
      <c r="E17" s="52"/>
      <c r="F17" s="36"/>
      <c r="G17" s="3" t="s">
        <v>6</v>
      </c>
    </row>
    <row r="18" spans="1:12" x14ac:dyDescent="0.2">
      <c r="D18" s="54"/>
      <c r="E18" s="52"/>
      <c r="F18" s="36"/>
    </row>
    <row r="19" spans="1:12" x14ac:dyDescent="0.2">
      <c r="B19" s="2"/>
    </row>
    <row r="20" spans="1:12" ht="15" x14ac:dyDescent="0.25">
      <c r="A20" s="30"/>
      <c r="B20" s="30" t="s">
        <v>120</v>
      </c>
      <c r="C20" s="3" t="s">
        <v>52</v>
      </c>
      <c r="D20" s="3" t="s">
        <v>61</v>
      </c>
      <c r="E20" s="3" t="s">
        <v>53</v>
      </c>
      <c r="F20" s="3" t="s">
        <v>54</v>
      </c>
      <c r="G20" s="3" t="s">
        <v>55</v>
      </c>
      <c r="H20" s="3" t="s">
        <v>56</v>
      </c>
      <c r="K20" s="37" t="s">
        <v>126</v>
      </c>
      <c r="L20" s="52"/>
    </row>
    <row r="21" spans="1:12" ht="15" x14ac:dyDescent="0.25">
      <c r="A21" s="30"/>
      <c r="B21" s="57" t="s">
        <v>186</v>
      </c>
      <c r="C21" s="58">
        <f>SUM(D21/1.05)</f>
        <v>21.904761904761905</v>
      </c>
      <c r="D21" s="59">
        <v>23</v>
      </c>
      <c r="E21" s="58">
        <f>SUM(C21*12.5%)</f>
        <v>2.7380952380952381</v>
      </c>
      <c r="F21" s="58">
        <f>SUM(C21,E21)*5%</f>
        <v>1.2321428571428572</v>
      </c>
      <c r="G21" s="58">
        <f>SUM(C21,E21:F21)</f>
        <v>25.875</v>
      </c>
      <c r="H21" s="60" t="s">
        <v>50</v>
      </c>
      <c r="K21" s="52" t="s">
        <v>202</v>
      </c>
      <c r="L21" s="43">
        <v>40</v>
      </c>
    </row>
    <row r="22" spans="1:12" ht="15" x14ac:dyDescent="0.25">
      <c r="A22" s="30"/>
      <c r="B22" s="57" t="s">
        <v>187</v>
      </c>
      <c r="C22" s="58">
        <f t="shared" ref="C22:C23" si="0">SUM(D22/1.05)</f>
        <v>23.80952380952381</v>
      </c>
      <c r="D22" s="59">
        <v>25</v>
      </c>
      <c r="E22" s="58">
        <f t="shared" ref="E22:E23" si="1">SUM(C22*12.5%)</f>
        <v>2.9761904761904763</v>
      </c>
      <c r="F22" s="58">
        <f t="shared" ref="F22:F23" si="2">SUM(C22,E22)*5%</f>
        <v>1.3392857142857144</v>
      </c>
      <c r="G22" s="58">
        <f t="shared" ref="G22:G23" si="3">SUM(C22,E22:F22)</f>
        <v>28.125</v>
      </c>
      <c r="H22" s="60" t="s">
        <v>50</v>
      </c>
      <c r="K22" s="52" t="s">
        <v>203</v>
      </c>
      <c r="L22" s="43">
        <v>47</v>
      </c>
    </row>
    <row r="23" spans="1:12" ht="15" x14ac:dyDescent="0.25">
      <c r="A23" s="30"/>
      <c r="B23" s="57" t="s">
        <v>188</v>
      </c>
      <c r="C23" s="58">
        <f t="shared" si="0"/>
        <v>28.571428571428569</v>
      </c>
      <c r="D23" s="59">
        <v>30</v>
      </c>
      <c r="E23" s="58">
        <f t="shared" si="1"/>
        <v>3.5714285714285712</v>
      </c>
      <c r="F23" s="58">
        <f t="shared" si="2"/>
        <v>1.607142857142857</v>
      </c>
      <c r="G23" s="58">
        <f t="shared" si="3"/>
        <v>33.749999999999993</v>
      </c>
      <c r="H23" s="60" t="s">
        <v>50</v>
      </c>
      <c r="K23" s="52" t="s">
        <v>204</v>
      </c>
      <c r="L23" s="43">
        <v>53</v>
      </c>
    </row>
    <row r="24" spans="1:12" ht="15" x14ac:dyDescent="0.25">
      <c r="A24"/>
      <c r="B24" s="31"/>
      <c r="C24" s="6"/>
      <c r="D24" s="6"/>
      <c r="E24" s="6"/>
      <c r="F24" s="6"/>
      <c r="G24" s="6"/>
      <c r="K24" s="52" t="s">
        <v>205</v>
      </c>
      <c r="L24" s="43">
        <v>66</v>
      </c>
    </row>
    <row r="25" spans="1:12" ht="15" x14ac:dyDescent="0.25">
      <c r="A25"/>
      <c r="B25" s="30" t="s">
        <v>123</v>
      </c>
      <c r="C25" s="3" t="s">
        <v>52</v>
      </c>
      <c r="D25" s="3" t="s">
        <v>61</v>
      </c>
      <c r="E25" s="3" t="s">
        <v>53</v>
      </c>
      <c r="F25" s="3" t="s">
        <v>54</v>
      </c>
      <c r="G25" s="3" t="s">
        <v>55</v>
      </c>
      <c r="H25" s="3" t="s">
        <v>56</v>
      </c>
      <c r="K25" s="52" t="s">
        <v>206</v>
      </c>
      <c r="L25" s="43">
        <v>79</v>
      </c>
    </row>
    <row r="26" spans="1:12" ht="15" x14ac:dyDescent="0.25">
      <c r="A26"/>
      <c r="B26" s="31" t="s">
        <v>122</v>
      </c>
      <c r="C26" s="6">
        <f t="shared" ref="C26:C28" si="4">SUM(D26/1.05)</f>
        <v>3.0952380952380949</v>
      </c>
      <c r="D26" s="11">
        <v>3.25</v>
      </c>
      <c r="E26" s="6">
        <f t="shared" ref="E26:E28" si="5">SUM(C26*12.5%)</f>
        <v>0.38690476190476186</v>
      </c>
      <c r="F26" s="6">
        <f t="shared" ref="F26:F28" si="6">SUM(C26,E26)*5%</f>
        <v>0.17410714285714285</v>
      </c>
      <c r="G26" s="6">
        <f t="shared" ref="G26:G28" si="7">SUM(C26,E26:F26)</f>
        <v>3.6562499999999996</v>
      </c>
      <c r="H26" s="3" t="s">
        <v>50</v>
      </c>
      <c r="K26" s="52" t="s">
        <v>207</v>
      </c>
      <c r="L26" s="43">
        <v>87</v>
      </c>
    </row>
    <row r="27" spans="1:12" ht="15" x14ac:dyDescent="0.25">
      <c r="A27"/>
      <c r="B27" s="31" t="s">
        <v>124</v>
      </c>
      <c r="C27" s="6">
        <f t="shared" si="4"/>
        <v>4</v>
      </c>
      <c r="D27" s="11">
        <v>4.2</v>
      </c>
      <c r="E27" s="6">
        <f t="shared" si="5"/>
        <v>0.5</v>
      </c>
      <c r="F27" s="6">
        <f t="shared" si="6"/>
        <v>0.22500000000000001</v>
      </c>
      <c r="G27" s="6">
        <f t="shared" si="7"/>
        <v>4.7249999999999996</v>
      </c>
      <c r="H27" s="3" t="s">
        <v>50</v>
      </c>
      <c r="K27" s="52" t="s">
        <v>208</v>
      </c>
      <c r="L27" s="43">
        <v>93</v>
      </c>
    </row>
    <row r="28" spans="1:12" ht="15" x14ac:dyDescent="0.25">
      <c r="A28"/>
      <c r="B28" s="31" t="s">
        <v>183</v>
      </c>
      <c r="C28" s="6">
        <f t="shared" si="4"/>
        <v>20.952380952380953</v>
      </c>
      <c r="D28" s="11">
        <v>22</v>
      </c>
      <c r="E28" s="6">
        <f t="shared" si="5"/>
        <v>2.6190476190476191</v>
      </c>
      <c r="F28" s="6">
        <f t="shared" si="6"/>
        <v>1.1785714285714286</v>
      </c>
      <c r="G28" s="6">
        <f t="shared" si="7"/>
        <v>24.75</v>
      </c>
      <c r="H28" s="3" t="s">
        <v>50</v>
      </c>
      <c r="K28" s="52" t="s">
        <v>209</v>
      </c>
      <c r="L28" s="43">
        <v>100</v>
      </c>
    </row>
    <row r="29" spans="1:12" ht="15" x14ac:dyDescent="0.25">
      <c r="A29"/>
      <c r="B29" s="31"/>
      <c r="C29" s="6"/>
      <c r="D29" s="6"/>
      <c r="E29" s="6"/>
      <c r="F29" s="6"/>
      <c r="G29" s="6"/>
      <c r="K29" s="52" t="s">
        <v>210</v>
      </c>
      <c r="L29" s="43">
        <v>106</v>
      </c>
    </row>
    <row r="30" spans="1:12" ht="15" x14ac:dyDescent="0.25">
      <c r="A30"/>
      <c r="B30" s="9" t="s">
        <v>51</v>
      </c>
      <c r="C30" s="52" t="s">
        <v>52</v>
      </c>
      <c r="D30" s="52" t="s">
        <v>61</v>
      </c>
      <c r="E30" s="52" t="s">
        <v>53</v>
      </c>
      <c r="F30" s="52" t="s">
        <v>54</v>
      </c>
      <c r="G30" s="52" t="s">
        <v>55</v>
      </c>
      <c r="H30" s="52" t="s">
        <v>56</v>
      </c>
      <c r="K30" s="52" t="s">
        <v>211</v>
      </c>
      <c r="L30" s="43">
        <v>113</v>
      </c>
    </row>
    <row r="31" spans="1:12" ht="15" x14ac:dyDescent="0.25">
      <c r="A31"/>
      <c r="B31" s="10" t="s">
        <v>140</v>
      </c>
      <c r="C31" s="36">
        <f t="shared" ref="C31:C54" si="8">SUM(D31/1.2)</f>
        <v>45.833333333333336</v>
      </c>
      <c r="D31" s="53">
        <v>55</v>
      </c>
      <c r="E31" s="36">
        <f t="shared" ref="E31:E35" si="9">SUM(C31*12.5%)</f>
        <v>5.729166666666667</v>
      </c>
      <c r="F31" s="36">
        <f t="shared" ref="F31:F35" si="10">SUM(C31,E31)*20%</f>
        <v>10.3125</v>
      </c>
      <c r="G31" s="36">
        <f t="shared" ref="G31:G35" si="11">SUM(C31,E31:F31)</f>
        <v>61.875</v>
      </c>
      <c r="H31" s="52" t="s">
        <v>57</v>
      </c>
      <c r="K31" s="52" t="s">
        <v>213</v>
      </c>
      <c r="L31" s="43">
        <v>132</v>
      </c>
    </row>
    <row r="32" spans="1:12" x14ac:dyDescent="0.2">
      <c r="B32" s="10" t="s">
        <v>141</v>
      </c>
      <c r="C32" s="36">
        <f t="shared" si="8"/>
        <v>61.666666666666671</v>
      </c>
      <c r="D32" s="53">
        <v>74</v>
      </c>
      <c r="E32" s="36">
        <f t="shared" si="9"/>
        <v>7.7083333333333339</v>
      </c>
      <c r="F32" s="36">
        <f t="shared" si="10"/>
        <v>13.875</v>
      </c>
      <c r="G32" s="36">
        <f t="shared" si="11"/>
        <v>83.25</v>
      </c>
      <c r="H32" s="52" t="s">
        <v>57</v>
      </c>
      <c r="K32" s="52" t="s">
        <v>212</v>
      </c>
      <c r="L32" s="43">
        <v>113</v>
      </c>
    </row>
    <row r="33" spans="2:12" x14ac:dyDescent="0.2">
      <c r="B33" s="52" t="s">
        <v>142</v>
      </c>
      <c r="C33" s="36">
        <f t="shared" si="8"/>
        <v>34.166666666666671</v>
      </c>
      <c r="D33" s="53">
        <v>41</v>
      </c>
      <c r="E33" s="36">
        <f t="shared" si="9"/>
        <v>4.2708333333333339</v>
      </c>
      <c r="F33" s="36">
        <f t="shared" si="10"/>
        <v>7.6875000000000018</v>
      </c>
      <c r="G33" s="36">
        <f t="shared" si="11"/>
        <v>46.125000000000007</v>
      </c>
      <c r="H33" s="52" t="s">
        <v>57</v>
      </c>
      <c r="K33" s="52" t="s">
        <v>127</v>
      </c>
      <c r="L33" s="43">
        <v>132</v>
      </c>
    </row>
    <row r="34" spans="2:12" x14ac:dyDescent="0.2">
      <c r="B34" s="10" t="s">
        <v>143</v>
      </c>
      <c r="C34" s="36">
        <f t="shared" si="8"/>
        <v>34.166666666666671</v>
      </c>
      <c r="D34" s="53">
        <v>41</v>
      </c>
      <c r="E34" s="36">
        <f t="shared" si="9"/>
        <v>4.2708333333333339</v>
      </c>
      <c r="F34" s="36">
        <f t="shared" si="10"/>
        <v>7.6875000000000018</v>
      </c>
      <c r="G34" s="36">
        <f t="shared" si="11"/>
        <v>46.125000000000007</v>
      </c>
      <c r="H34" s="52" t="s">
        <v>57</v>
      </c>
      <c r="K34" s="52" t="s">
        <v>214</v>
      </c>
      <c r="L34" s="43">
        <v>238</v>
      </c>
    </row>
    <row r="35" spans="2:12" x14ac:dyDescent="0.2">
      <c r="B35" s="10" t="s">
        <v>144</v>
      </c>
      <c r="C35" s="36">
        <f t="shared" si="8"/>
        <v>46.666666666666671</v>
      </c>
      <c r="D35" s="53">
        <v>56</v>
      </c>
      <c r="E35" s="36">
        <f t="shared" si="9"/>
        <v>5.8333333333333339</v>
      </c>
      <c r="F35" s="36">
        <f t="shared" si="10"/>
        <v>10.500000000000002</v>
      </c>
      <c r="G35" s="36">
        <f t="shared" si="11"/>
        <v>63.000000000000007</v>
      </c>
      <c r="H35" s="52" t="s">
        <v>57</v>
      </c>
      <c r="K35" s="52" t="s">
        <v>185</v>
      </c>
      <c r="L35" s="43">
        <v>264</v>
      </c>
    </row>
    <row r="36" spans="2:12" x14ac:dyDescent="0.2">
      <c r="B36" s="9" t="s">
        <v>58</v>
      </c>
      <c r="C36" s="52"/>
      <c r="D36" s="52"/>
      <c r="E36" s="52"/>
      <c r="F36" s="52"/>
      <c r="G36" s="52"/>
      <c r="H36" s="52"/>
      <c r="K36" s="52" t="s">
        <v>215</v>
      </c>
      <c r="L36" s="43">
        <v>290</v>
      </c>
    </row>
    <row r="37" spans="2:12" x14ac:dyDescent="0.2">
      <c r="B37" s="10" t="s">
        <v>145</v>
      </c>
      <c r="C37" s="36">
        <f t="shared" si="8"/>
        <v>25</v>
      </c>
      <c r="D37" s="53">
        <v>30</v>
      </c>
      <c r="E37" s="36">
        <f t="shared" ref="E37:E54" si="12">SUM(C37*12.5%)</f>
        <v>3.125</v>
      </c>
      <c r="F37" s="36">
        <f t="shared" ref="F37:F54" si="13">SUM(C37,E37)*20%</f>
        <v>5.625</v>
      </c>
      <c r="G37" s="36">
        <f t="shared" ref="G37:G54" si="14">SUM(C37,E37:F37)</f>
        <v>33.75</v>
      </c>
      <c r="H37" s="52" t="s">
        <v>57</v>
      </c>
      <c r="K37" s="52" t="s">
        <v>216</v>
      </c>
    </row>
    <row r="38" spans="2:12" x14ac:dyDescent="0.2">
      <c r="B38" s="10" t="s">
        <v>189</v>
      </c>
      <c r="C38" s="36">
        <f t="shared" si="8"/>
        <v>35.833333333333336</v>
      </c>
      <c r="D38" s="53">
        <v>43</v>
      </c>
      <c r="E38" s="36">
        <f t="shared" si="12"/>
        <v>4.479166666666667</v>
      </c>
      <c r="F38" s="36">
        <f t="shared" si="13"/>
        <v>8.0625</v>
      </c>
      <c r="G38" s="36">
        <f t="shared" si="14"/>
        <v>48.375</v>
      </c>
      <c r="H38" s="52" t="s">
        <v>57</v>
      </c>
    </row>
    <row r="39" spans="2:12" x14ac:dyDescent="0.2">
      <c r="B39" s="10" t="s">
        <v>146</v>
      </c>
      <c r="C39" s="36">
        <f t="shared" si="8"/>
        <v>38.333333333333336</v>
      </c>
      <c r="D39" s="53">
        <v>46</v>
      </c>
      <c r="E39" s="36">
        <f t="shared" si="12"/>
        <v>4.791666666666667</v>
      </c>
      <c r="F39" s="36">
        <f t="shared" si="13"/>
        <v>8.625</v>
      </c>
      <c r="G39" s="36">
        <f t="shared" si="14"/>
        <v>51.75</v>
      </c>
      <c r="H39" s="52" t="s">
        <v>57</v>
      </c>
    </row>
    <row r="40" spans="2:12" x14ac:dyDescent="0.2">
      <c r="B40" s="10" t="s">
        <v>147</v>
      </c>
      <c r="C40" s="36">
        <f t="shared" si="8"/>
        <v>24.166666666666668</v>
      </c>
      <c r="D40" s="53">
        <v>29</v>
      </c>
      <c r="E40" s="36">
        <f t="shared" si="12"/>
        <v>3.0208333333333335</v>
      </c>
      <c r="F40" s="36">
        <f t="shared" si="13"/>
        <v>5.4375</v>
      </c>
      <c r="G40" s="36">
        <f t="shared" si="14"/>
        <v>32.625</v>
      </c>
      <c r="H40" s="52" t="s">
        <v>57</v>
      </c>
    </row>
    <row r="41" spans="2:12" x14ac:dyDescent="0.2">
      <c r="B41" s="10" t="s">
        <v>148</v>
      </c>
      <c r="C41" s="36">
        <f t="shared" si="8"/>
        <v>27.5</v>
      </c>
      <c r="D41" s="53">
        <v>33</v>
      </c>
      <c r="E41" s="36">
        <f t="shared" si="12"/>
        <v>3.4375</v>
      </c>
      <c r="F41" s="36">
        <f t="shared" si="13"/>
        <v>6.1875</v>
      </c>
      <c r="G41" s="36">
        <f t="shared" si="14"/>
        <v>37.125</v>
      </c>
      <c r="H41" s="52" t="s">
        <v>57</v>
      </c>
    </row>
    <row r="42" spans="2:12" x14ac:dyDescent="0.2">
      <c r="B42" s="10" t="s">
        <v>149</v>
      </c>
      <c r="C42" s="36">
        <f t="shared" si="8"/>
        <v>33.333333333333336</v>
      </c>
      <c r="D42" s="53">
        <v>40</v>
      </c>
      <c r="E42" s="36">
        <f t="shared" si="12"/>
        <v>4.166666666666667</v>
      </c>
      <c r="F42" s="36">
        <f t="shared" si="13"/>
        <v>7.5</v>
      </c>
      <c r="G42" s="36">
        <f t="shared" si="14"/>
        <v>45</v>
      </c>
      <c r="H42" s="52" t="s">
        <v>57</v>
      </c>
    </row>
    <row r="43" spans="2:12" x14ac:dyDescent="0.2">
      <c r="B43" s="10" t="s">
        <v>150</v>
      </c>
      <c r="C43" s="36">
        <f t="shared" si="8"/>
        <v>31.666666666666668</v>
      </c>
      <c r="D43" s="53">
        <v>38</v>
      </c>
      <c r="E43" s="36">
        <f t="shared" si="12"/>
        <v>3.9583333333333335</v>
      </c>
      <c r="F43" s="36">
        <f t="shared" si="13"/>
        <v>7.125</v>
      </c>
      <c r="G43" s="36">
        <f t="shared" si="14"/>
        <v>42.75</v>
      </c>
      <c r="H43" s="52" t="s">
        <v>57</v>
      </c>
    </row>
    <row r="44" spans="2:12" x14ac:dyDescent="0.2">
      <c r="B44" s="10" t="s">
        <v>151</v>
      </c>
      <c r="C44" s="36">
        <f t="shared" si="8"/>
        <v>30</v>
      </c>
      <c r="D44" s="53">
        <v>36</v>
      </c>
      <c r="E44" s="36">
        <f t="shared" si="12"/>
        <v>3.75</v>
      </c>
      <c r="F44" s="36">
        <f t="shared" si="13"/>
        <v>6.75</v>
      </c>
      <c r="G44" s="36">
        <f t="shared" si="14"/>
        <v>40.5</v>
      </c>
      <c r="H44" s="52" t="s">
        <v>57</v>
      </c>
    </row>
    <row r="45" spans="2:12" x14ac:dyDescent="0.2">
      <c r="B45" s="10" t="s">
        <v>152</v>
      </c>
      <c r="C45" s="36">
        <f t="shared" si="8"/>
        <v>32.5</v>
      </c>
      <c r="D45" s="53">
        <v>39</v>
      </c>
      <c r="E45" s="36">
        <f t="shared" si="12"/>
        <v>4.0625</v>
      </c>
      <c r="F45" s="36">
        <f t="shared" si="13"/>
        <v>7.3125</v>
      </c>
      <c r="G45" s="36">
        <f t="shared" si="14"/>
        <v>43.875</v>
      </c>
      <c r="H45" s="52" t="s">
        <v>57</v>
      </c>
    </row>
    <row r="46" spans="2:12" x14ac:dyDescent="0.2">
      <c r="B46" s="10" t="s">
        <v>153</v>
      </c>
      <c r="C46" s="36">
        <f t="shared" si="8"/>
        <v>35.833333333333336</v>
      </c>
      <c r="D46" s="53">
        <v>43</v>
      </c>
      <c r="E46" s="36">
        <f t="shared" si="12"/>
        <v>4.479166666666667</v>
      </c>
      <c r="F46" s="36">
        <f t="shared" si="13"/>
        <v>8.0625</v>
      </c>
      <c r="G46" s="36">
        <f t="shared" si="14"/>
        <v>48.375</v>
      </c>
      <c r="H46" s="52" t="s">
        <v>57</v>
      </c>
    </row>
    <row r="47" spans="2:12" x14ac:dyDescent="0.2">
      <c r="B47" s="10" t="s">
        <v>218</v>
      </c>
      <c r="C47" s="36">
        <f t="shared" si="8"/>
        <v>28.333333333333336</v>
      </c>
      <c r="D47" s="53">
        <v>34</v>
      </c>
      <c r="E47" s="36">
        <f t="shared" si="12"/>
        <v>3.541666666666667</v>
      </c>
      <c r="F47" s="36">
        <f t="shared" si="13"/>
        <v>6.3750000000000009</v>
      </c>
      <c r="G47" s="36">
        <f t="shared" si="14"/>
        <v>38.250000000000007</v>
      </c>
      <c r="H47" s="52" t="s">
        <v>57</v>
      </c>
    </row>
    <row r="48" spans="2:12" x14ac:dyDescent="0.2">
      <c r="B48" s="10" t="s">
        <v>154</v>
      </c>
      <c r="C48" s="36">
        <f t="shared" si="8"/>
        <v>25</v>
      </c>
      <c r="D48" s="53">
        <v>30</v>
      </c>
      <c r="E48" s="36">
        <f t="shared" si="12"/>
        <v>3.125</v>
      </c>
      <c r="F48" s="36">
        <f t="shared" si="13"/>
        <v>5.625</v>
      </c>
      <c r="G48" s="36">
        <f t="shared" si="14"/>
        <v>33.75</v>
      </c>
      <c r="H48" s="52" t="s">
        <v>57</v>
      </c>
    </row>
    <row r="49" spans="2:8" x14ac:dyDescent="0.2">
      <c r="B49" s="10" t="s">
        <v>155</v>
      </c>
      <c r="C49" s="36">
        <f t="shared" si="8"/>
        <v>30</v>
      </c>
      <c r="D49" s="53">
        <v>36</v>
      </c>
      <c r="E49" s="36">
        <f t="shared" si="12"/>
        <v>3.75</v>
      </c>
      <c r="F49" s="36">
        <f t="shared" si="13"/>
        <v>6.75</v>
      </c>
      <c r="G49" s="36">
        <f t="shared" si="14"/>
        <v>40.5</v>
      </c>
      <c r="H49" s="52" t="s">
        <v>57</v>
      </c>
    </row>
    <row r="50" spans="2:8" x14ac:dyDescent="0.2">
      <c r="B50" s="10" t="s">
        <v>156</v>
      </c>
      <c r="C50" s="36">
        <f t="shared" si="8"/>
        <v>23.333333333333336</v>
      </c>
      <c r="D50" s="53">
        <v>28</v>
      </c>
      <c r="E50" s="36">
        <f t="shared" si="12"/>
        <v>2.916666666666667</v>
      </c>
      <c r="F50" s="36">
        <f t="shared" si="13"/>
        <v>5.2500000000000009</v>
      </c>
      <c r="G50" s="36">
        <f t="shared" si="14"/>
        <v>31.500000000000004</v>
      </c>
      <c r="H50" s="52" t="s">
        <v>57</v>
      </c>
    </row>
    <row r="51" spans="2:8" x14ac:dyDescent="0.2">
      <c r="B51" s="10" t="s">
        <v>157</v>
      </c>
      <c r="C51" s="36">
        <f t="shared" si="8"/>
        <v>29.166666666666668</v>
      </c>
      <c r="D51" s="53">
        <v>35</v>
      </c>
      <c r="E51" s="36">
        <f t="shared" si="12"/>
        <v>3.6458333333333335</v>
      </c>
      <c r="F51" s="36">
        <f t="shared" si="13"/>
        <v>6.5625</v>
      </c>
      <c r="G51" s="36">
        <f t="shared" si="14"/>
        <v>39.375</v>
      </c>
      <c r="H51" s="52" t="s">
        <v>57</v>
      </c>
    </row>
    <row r="52" spans="2:8" x14ac:dyDescent="0.2">
      <c r="B52" s="10" t="s">
        <v>158</v>
      </c>
      <c r="C52" s="36">
        <f t="shared" si="8"/>
        <v>23.333333333333336</v>
      </c>
      <c r="D52" s="53">
        <v>28</v>
      </c>
      <c r="E52" s="36">
        <f t="shared" si="12"/>
        <v>2.916666666666667</v>
      </c>
      <c r="F52" s="36">
        <f t="shared" si="13"/>
        <v>5.2500000000000009</v>
      </c>
      <c r="G52" s="36">
        <f t="shared" si="14"/>
        <v>31.500000000000004</v>
      </c>
      <c r="H52" s="52" t="s">
        <v>57</v>
      </c>
    </row>
    <row r="53" spans="2:8" x14ac:dyDescent="0.2">
      <c r="B53" s="10" t="s">
        <v>159</v>
      </c>
      <c r="C53" s="36">
        <f t="shared" si="8"/>
        <v>33.333333333333336</v>
      </c>
      <c r="D53" s="53">
        <v>40</v>
      </c>
      <c r="E53" s="36">
        <f t="shared" si="12"/>
        <v>4.166666666666667</v>
      </c>
      <c r="F53" s="36">
        <f t="shared" si="13"/>
        <v>7.5</v>
      </c>
      <c r="G53" s="36">
        <f t="shared" si="14"/>
        <v>45</v>
      </c>
      <c r="H53" s="52" t="s">
        <v>57</v>
      </c>
    </row>
    <row r="54" spans="2:8" x14ac:dyDescent="0.2">
      <c r="B54" s="10" t="s">
        <v>160</v>
      </c>
      <c r="C54" s="36">
        <f t="shared" si="8"/>
        <v>41.666666666666671</v>
      </c>
      <c r="D54" s="53">
        <v>50</v>
      </c>
      <c r="E54" s="36">
        <f t="shared" si="12"/>
        <v>5.2083333333333339</v>
      </c>
      <c r="F54" s="36">
        <f t="shared" si="13"/>
        <v>9.3750000000000018</v>
      </c>
      <c r="G54" s="36">
        <f t="shared" si="14"/>
        <v>56.250000000000007</v>
      </c>
      <c r="H54" s="52" t="s">
        <v>57</v>
      </c>
    </row>
    <row r="55" spans="2:8" x14ac:dyDescent="0.2">
      <c r="B55" s="37" t="s">
        <v>76</v>
      </c>
      <c r="C55" s="52"/>
      <c r="D55" s="52"/>
      <c r="E55" s="52"/>
      <c r="F55" s="52"/>
      <c r="G55" s="52"/>
      <c r="H55" s="52"/>
    </row>
    <row r="56" spans="2:8" x14ac:dyDescent="0.2">
      <c r="B56" s="52" t="s">
        <v>161</v>
      </c>
      <c r="C56" s="36">
        <f t="shared" ref="C56:C58" si="15">SUM(D56/1.2)</f>
        <v>23.333333333333336</v>
      </c>
      <c r="D56" s="53">
        <v>28</v>
      </c>
      <c r="E56" s="36">
        <f t="shared" ref="E56:E58" si="16">SUM(C56*12.5%)</f>
        <v>2.916666666666667</v>
      </c>
      <c r="F56" s="36">
        <f t="shared" ref="F56:F58" si="17">SUM(C56,E56)*20%</f>
        <v>5.2500000000000009</v>
      </c>
      <c r="G56" s="36">
        <f t="shared" ref="G56:G58" si="18">SUM(C56,E56:F56)</f>
        <v>31.500000000000004</v>
      </c>
      <c r="H56" s="52" t="s">
        <v>57</v>
      </c>
    </row>
    <row r="57" spans="2:8" x14ac:dyDescent="0.2">
      <c r="B57" s="52" t="s">
        <v>162</v>
      </c>
      <c r="C57" s="36">
        <f t="shared" si="15"/>
        <v>20.833333333333336</v>
      </c>
      <c r="D57" s="53">
        <v>25</v>
      </c>
      <c r="E57" s="36">
        <f t="shared" si="16"/>
        <v>2.604166666666667</v>
      </c>
      <c r="F57" s="36">
        <f t="shared" si="17"/>
        <v>4.6875000000000009</v>
      </c>
      <c r="G57" s="36">
        <f t="shared" si="18"/>
        <v>28.125000000000004</v>
      </c>
      <c r="H57" s="52" t="s">
        <v>57</v>
      </c>
    </row>
    <row r="58" spans="2:8" x14ac:dyDescent="0.2">
      <c r="B58" s="52" t="s">
        <v>217</v>
      </c>
      <c r="C58" s="36">
        <f t="shared" si="15"/>
        <v>33.333333333333336</v>
      </c>
      <c r="D58" s="53">
        <v>40</v>
      </c>
      <c r="E58" s="36">
        <f t="shared" si="16"/>
        <v>4.166666666666667</v>
      </c>
      <c r="F58" s="36">
        <f t="shared" si="17"/>
        <v>7.5</v>
      </c>
      <c r="G58" s="36">
        <f t="shared" si="18"/>
        <v>45</v>
      </c>
      <c r="H58" s="52" t="s">
        <v>57</v>
      </c>
    </row>
    <row r="59" spans="2:8" x14ac:dyDescent="0.2">
      <c r="B59" s="37" t="s">
        <v>59</v>
      </c>
      <c r="C59" s="52"/>
      <c r="D59" s="52"/>
      <c r="E59" s="52"/>
      <c r="F59" s="52"/>
      <c r="G59" s="52"/>
      <c r="H59" s="52"/>
    </row>
    <row r="60" spans="2:8" x14ac:dyDescent="0.2">
      <c r="B60" s="10" t="s">
        <v>163</v>
      </c>
      <c r="C60" s="36">
        <f t="shared" ref="C60:C73" si="19">SUM(D60/1.2)</f>
        <v>25</v>
      </c>
      <c r="D60" s="53">
        <v>30</v>
      </c>
      <c r="E60" s="36">
        <f t="shared" ref="E60:E73" si="20">SUM(C60*12.5%)</f>
        <v>3.125</v>
      </c>
      <c r="F60" s="36">
        <f t="shared" ref="F60:F73" si="21">SUM(C60,E60)*20%</f>
        <v>5.625</v>
      </c>
      <c r="G60" s="36">
        <f t="shared" ref="G60:G73" si="22">SUM(C60,E60:F60)</f>
        <v>33.75</v>
      </c>
      <c r="H60" s="52" t="s">
        <v>57</v>
      </c>
    </row>
    <row r="61" spans="2:8" x14ac:dyDescent="0.2">
      <c r="B61" s="10" t="s">
        <v>164</v>
      </c>
      <c r="C61" s="36">
        <f t="shared" si="19"/>
        <v>34.166666666666671</v>
      </c>
      <c r="D61" s="53">
        <v>41</v>
      </c>
      <c r="E61" s="36">
        <f t="shared" si="20"/>
        <v>4.2708333333333339</v>
      </c>
      <c r="F61" s="36">
        <f t="shared" si="21"/>
        <v>7.6875000000000018</v>
      </c>
      <c r="G61" s="36">
        <f t="shared" si="22"/>
        <v>46.125000000000007</v>
      </c>
      <c r="H61" s="52" t="s">
        <v>57</v>
      </c>
    </row>
    <row r="62" spans="2:8" x14ac:dyDescent="0.2">
      <c r="B62" s="52" t="s">
        <v>165</v>
      </c>
      <c r="C62" s="36">
        <f t="shared" si="19"/>
        <v>28.333333333333336</v>
      </c>
      <c r="D62" s="53">
        <v>34</v>
      </c>
      <c r="E62" s="36">
        <f t="shared" si="20"/>
        <v>3.541666666666667</v>
      </c>
      <c r="F62" s="36">
        <f t="shared" si="21"/>
        <v>6.3750000000000009</v>
      </c>
      <c r="G62" s="36">
        <f t="shared" si="22"/>
        <v>38.250000000000007</v>
      </c>
      <c r="H62" s="52" t="s">
        <v>57</v>
      </c>
    </row>
    <row r="63" spans="2:8" x14ac:dyDescent="0.2">
      <c r="B63" s="52" t="s">
        <v>166</v>
      </c>
      <c r="C63" s="36">
        <f t="shared" si="19"/>
        <v>29.166666666666668</v>
      </c>
      <c r="D63" s="53">
        <v>35</v>
      </c>
      <c r="E63" s="36">
        <f t="shared" si="20"/>
        <v>3.6458333333333335</v>
      </c>
      <c r="F63" s="36">
        <f t="shared" si="21"/>
        <v>6.5625</v>
      </c>
      <c r="G63" s="36">
        <f t="shared" si="22"/>
        <v>39.375</v>
      </c>
      <c r="H63" s="52" t="s">
        <v>57</v>
      </c>
    </row>
    <row r="64" spans="2:8" x14ac:dyDescent="0.2">
      <c r="B64" s="52" t="s">
        <v>167</v>
      </c>
      <c r="C64" s="36">
        <f t="shared" si="19"/>
        <v>24.166666666666668</v>
      </c>
      <c r="D64" s="53">
        <v>29</v>
      </c>
      <c r="E64" s="36">
        <f t="shared" si="20"/>
        <v>3.0208333333333335</v>
      </c>
      <c r="F64" s="36">
        <f t="shared" si="21"/>
        <v>5.4375</v>
      </c>
      <c r="G64" s="36">
        <f t="shared" si="22"/>
        <v>32.625</v>
      </c>
      <c r="H64" s="52" t="s">
        <v>57</v>
      </c>
    </row>
    <row r="65" spans="2:8" x14ac:dyDescent="0.2">
      <c r="B65" s="52" t="s">
        <v>168</v>
      </c>
      <c r="C65" s="36">
        <f t="shared" si="19"/>
        <v>36.666666666666671</v>
      </c>
      <c r="D65" s="53">
        <v>44</v>
      </c>
      <c r="E65" s="36">
        <f t="shared" si="20"/>
        <v>4.5833333333333339</v>
      </c>
      <c r="F65" s="36">
        <f t="shared" si="21"/>
        <v>8.2500000000000018</v>
      </c>
      <c r="G65" s="36">
        <f t="shared" si="22"/>
        <v>49.500000000000007</v>
      </c>
      <c r="H65" s="52" t="s">
        <v>57</v>
      </c>
    </row>
    <row r="66" spans="2:8" x14ac:dyDescent="0.2">
      <c r="B66" s="52" t="s">
        <v>169</v>
      </c>
      <c r="C66" s="36">
        <f t="shared" si="19"/>
        <v>23.333333333333336</v>
      </c>
      <c r="D66" s="53">
        <v>28</v>
      </c>
      <c r="E66" s="36">
        <f t="shared" si="20"/>
        <v>2.916666666666667</v>
      </c>
      <c r="F66" s="36">
        <f t="shared" si="21"/>
        <v>5.2500000000000009</v>
      </c>
      <c r="G66" s="36">
        <f t="shared" si="22"/>
        <v>31.500000000000004</v>
      </c>
      <c r="H66" s="52" t="s">
        <v>57</v>
      </c>
    </row>
    <row r="67" spans="2:8" x14ac:dyDescent="0.2">
      <c r="B67" s="52" t="s">
        <v>170</v>
      </c>
      <c r="C67" s="36">
        <f t="shared" si="19"/>
        <v>25</v>
      </c>
      <c r="D67" s="53">
        <v>30</v>
      </c>
      <c r="E67" s="36">
        <f t="shared" si="20"/>
        <v>3.125</v>
      </c>
      <c r="F67" s="36">
        <f t="shared" si="21"/>
        <v>5.625</v>
      </c>
      <c r="G67" s="36">
        <f t="shared" si="22"/>
        <v>33.75</v>
      </c>
      <c r="H67" s="52" t="s">
        <v>57</v>
      </c>
    </row>
    <row r="68" spans="2:8" x14ac:dyDescent="0.2">
      <c r="B68" s="52" t="s">
        <v>171</v>
      </c>
      <c r="C68" s="36">
        <f t="shared" si="19"/>
        <v>26.666666666666668</v>
      </c>
      <c r="D68" s="53">
        <v>32</v>
      </c>
      <c r="E68" s="36">
        <f t="shared" si="20"/>
        <v>3.3333333333333335</v>
      </c>
      <c r="F68" s="36">
        <f t="shared" si="21"/>
        <v>6</v>
      </c>
      <c r="G68" s="36">
        <f t="shared" si="22"/>
        <v>36</v>
      </c>
      <c r="H68" s="52" t="s">
        <v>57</v>
      </c>
    </row>
    <row r="69" spans="2:8" x14ac:dyDescent="0.2">
      <c r="B69" s="52" t="s">
        <v>182</v>
      </c>
      <c r="C69" s="36">
        <f t="shared" si="19"/>
        <v>36.666666666666671</v>
      </c>
      <c r="D69" s="53">
        <v>44</v>
      </c>
      <c r="E69" s="36">
        <f t="shared" si="20"/>
        <v>4.5833333333333339</v>
      </c>
      <c r="F69" s="36">
        <f t="shared" si="21"/>
        <v>8.2500000000000018</v>
      </c>
      <c r="G69" s="36">
        <f t="shared" si="22"/>
        <v>49.500000000000007</v>
      </c>
      <c r="H69" s="52" t="s">
        <v>57</v>
      </c>
    </row>
    <row r="70" spans="2:8" x14ac:dyDescent="0.2">
      <c r="B70" s="52" t="s">
        <v>172</v>
      </c>
      <c r="C70" s="36">
        <f t="shared" si="19"/>
        <v>29.166666666666668</v>
      </c>
      <c r="D70" s="53">
        <v>35</v>
      </c>
      <c r="E70" s="36">
        <f t="shared" si="20"/>
        <v>3.6458333333333335</v>
      </c>
      <c r="F70" s="36">
        <f t="shared" si="21"/>
        <v>6.5625</v>
      </c>
      <c r="G70" s="36">
        <f t="shared" si="22"/>
        <v>39.375</v>
      </c>
      <c r="H70" s="52" t="s">
        <v>57</v>
      </c>
    </row>
    <row r="71" spans="2:8" x14ac:dyDescent="0.2">
      <c r="B71" s="52" t="s">
        <v>173</v>
      </c>
      <c r="C71" s="36">
        <f t="shared" si="19"/>
        <v>35</v>
      </c>
      <c r="D71" s="53">
        <v>42</v>
      </c>
      <c r="E71" s="36">
        <f t="shared" si="20"/>
        <v>4.375</v>
      </c>
      <c r="F71" s="36">
        <f t="shared" si="21"/>
        <v>7.875</v>
      </c>
      <c r="G71" s="36">
        <f t="shared" si="22"/>
        <v>47.25</v>
      </c>
      <c r="H71" s="52" t="s">
        <v>57</v>
      </c>
    </row>
    <row r="72" spans="2:8" x14ac:dyDescent="0.2">
      <c r="B72" s="52" t="s">
        <v>174</v>
      </c>
      <c r="C72" s="36">
        <f t="shared" si="19"/>
        <v>36.666666666666671</v>
      </c>
      <c r="D72" s="53">
        <v>44</v>
      </c>
      <c r="E72" s="36">
        <f t="shared" si="20"/>
        <v>4.5833333333333339</v>
      </c>
      <c r="F72" s="36">
        <f t="shared" si="21"/>
        <v>8.2500000000000018</v>
      </c>
      <c r="G72" s="36">
        <f t="shared" si="22"/>
        <v>49.500000000000007</v>
      </c>
      <c r="H72" s="52" t="s">
        <v>57</v>
      </c>
    </row>
    <row r="73" spans="2:8" x14ac:dyDescent="0.2">
      <c r="B73" s="52" t="s">
        <v>175</v>
      </c>
      <c r="C73" s="36">
        <f t="shared" si="19"/>
        <v>40.833333333333336</v>
      </c>
      <c r="D73" s="53">
        <v>49</v>
      </c>
      <c r="E73" s="36">
        <f t="shared" si="20"/>
        <v>5.104166666666667</v>
      </c>
      <c r="F73" s="36">
        <f t="shared" si="21"/>
        <v>9.1875</v>
      </c>
      <c r="G73" s="36">
        <f t="shared" si="22"/>
        <v>55.125</v>
      </c>
      <c r="H73" s="52" t="s">
        <v>57</v>
      </c>
    </row>
    <row r="74" spans="2:8" x14ac:dyDescent="0.2">
      <c r="B74" s="4" t="s">
        <v>60</v>
      </c>
      <c r="C74" s="52"/>
      <c r="D74" s="52"/>
      <c r="E74" s="52"/>
      <c r="F74" s="52"/>
      <c r="G74" s="52"/>
      <c r="H74" s="52"/>
    </row>
    <row r="75" spans="2:8" x14ac:dyDescent="0.2">
      <c r="B75" s="5" t="s">
        <v>176</v>
      </c>
      <c r="C75" s="36">
        <f t="shared" ref="C75:C77" si="23">SUM(D75/1.2)</f>
        <v>50</v>
      </c>
      <c r="D75" s="53">
        <v>60</v>
      </c>
      <c r="E75" s="36">
        <f>SUM(C75*12.5%)</f>
        <v>6.25</v>
      </c>
      <c r="F75" s="36">
        <f t="shared" ref="F75:F77" si="24">SUM(C75,E75)*20%</f>
        <v>11.25</v>
      </c>
      <c r="G75" s="36">
        <f t="shared" ref="G75:G77" si="25">SUM(C75,E75:F75)</f>
        <v>67.5</v>
      </c>
      <c r="H75" s="52" t="s">
        <v>57</v>
      </c>
    </row>
    <row r="76" spans="2:8" x14ac:dyDescent="0.2">
      <c r="B76" s="5" t="s">
        <v>177</v>
      </c>
      <c r="C76" s="36">
        <f t="shared" si="23"/>
        <v>32.5</v>
      </c>
      <c r="D76" s="53">
        <v>39</v>
      </c>
      <c r="E76" s="36">
        <f>SUM(C76*12.5%)</f>
        <v>4.0625</v>
      </c>
      <c r="F76" s="36">
        <f t="shared" si="24"/>
        <v>7.3125</v>
      </c>
      <c r="G76" s="36">
        <f t="shared" si="25"/>
        <v>43.875</v>
      </c>
      <c r="H76" s="52" t="s">
        <v>57</v>
      </c>
    </row>
    <row r="77" spans="2:8" x14ac:dyDescent="0.2">
      <c r="B77" s="7" t="s">
        <v>190</v>
      </c>
      <c r="C77" s="36">
        <f t="shared" si="23"/>
        <v>27.5</v>
      </c>
      <c r="D77" s="53">
        <v>33</v>
      </c>
      <c r="E77" s="36">
        <f>SUM(C77*12.5%)</f>
        <v>3.4375</v>
      </c>
      <c r="F77" s="36">
        <f t="shared" si="24"/>
        <v>6.1875</v>
      </c>
      <c r="G77" s="36">
        <f t="shared" si="25"/>
        <v>37.125</v>
      </c>
      <c r="H77" s="52" t="s">
        <v>57</v>
      </c>
    </row>
    <row r="78" spans="2:8" x14ac:dyDescent="0.2">
      <c r="B78" s="51" t="s">
        <v>125</v>
      </c>
      <c r="C78" s="52"/>
      <c r="D78" s="52"/>
      <c r="E78" s="52"/>
      <c r="F78" s="52"/>
      <c r="G78" s="52"/>
      <c r="H78" s="52"/>
    </row>
    <row r="79" spans="2:8" x14ac:dyDescent="0.2">
      <c r="B79" s="10" t="s">
        <v>178</v>
      </c>
      <c r="C79" s="36">
        <f t="shared" ref="C79:C80" si="26">SUM(D79/1.2)</f>
        <v>10.833333333333334</v>
      </c>
      <c r="D79" s="53">
        <v>13</v>
      </c>
      <c r="E79" s="36">
        <f>SUM(C79*12.5%)</f>
        <v>1.3541666666666667</v>
      </c>
      <c r="F79" s="36">
        <f t="shared" ref="F79:F82" si="27">SUM(C79,E79)*20%</f>
        <v>2.4375</v>
      </c>
      <c r="G79" s="36">
        <f t="shared" ref="G79:G82" si="28">SUM(C79,E79:F79)</f>
        <v>14.625</v>
      </c>
      <c r="H79" s="52" t="s">
        <v>57</v>
      </c>
    </row>
    <row r="80" spans="2:8" x14ac:dyDescent="0.2">
      <c r="B80" s="52" t="s">
        <v>179</v>
      </c>
      <c r="C80" s="36">
        <f t="shared" si="26"/>
        <v>11.083333333333334</v>
      </c>
      <c r="D80" s="53">
        <v>13.3</v>
      </c>
      <c r="E80" s="36">
        <f>SUM(C80*12.5%)</f>
        <v>1.3854166666666667</v>
      </c>
      <c r="F80" s="36">
        <f t="shared" si="27"/>
        <v>2.4937500000000004</v>
      </c>
      <c r="G80" s="36">
        <f t="shared" si="28"/>
        <v>14.9625</v>
      </c>
      <c r="H80" s="52" t="s">
        <v>57</v>
      </c>
    </row>
    <row r="81" spans="2:8" x14ac:dyDescent="0.2">
      <c r="B81" s="52" t="s">
        <v>180</v>
      </c>
      <c r="C81" s="36">
        <f>SUM(D81/1.2)</f>
        <v>7.916666666666667</v>
      </c>
      <c r="D81" s="53">
        <v>9.5</v>
      </c>
      <c r="E81" s="36">
        <f>SUM(C81*12.5%)</f>
        <v>0.98958333333333337</v>
      </c>
      <c r="F81" s="36">
        <f t="shared" si="27"/>
        <v>1.78125</v>
      </c>
      <c r="G81" s="36">
        <f t="shared" si="28"/>
        <v>10.6875</v>
      </c>
      <c r="H81" s="52" t="s">
        <v>57</v>
      </c>
    </row>
    <row r="82" spans="2:8" x14ac:dyDescent="0.2">
      <c r="B82" s="52" t="s">
        <v>181</v>
      </c>
      <c r="C82" s="36">
        <f t="shared" ref="C82" si="29">SUM(D82/1.2)</f>
        <v>6.666666666666667</v>
      </c>
      <c r="D82" s="53">
        <v>8</v>
      </c>
      <c r="E82" s="36">
        <f>SUM(C82*12.5%)</f>
        <v>0.83333333333333337</v>
      </c>
      <c r="F82" s="36">
        <f t="shared" si="27"/>
        <v>1.5</v>
      </c>
      <c r="G82" s="36">
        <f t="shared" si="28"/>
        <v>9</v>
      </c>
      <c r="H82" s="52" t="s">
        <v>57</v>
      </c>
    </row>
    <row r="83" spans="2:8" x14ac:dyDescent="0.2">
      <c r="B83" s="52"/>
      <c r="C83" s="52"/>
      <c r="D83" s="52"/>
      <c r="E83" s="52"/>
      <c r="F83" s="52"/>
      <c r="G83" s="52"/>
      <c r="H83" s="52"/>
    </row>
    <row r="84" spans="2:8" x14ac:dyDescent="0.2">
      <c r="B84" s="52"/>
      <c r="C84" s="52"/>
      <c r="D84" s="52"/>
      <c r="E84" s="52"/>
      <c r="F84" s="52"/>
      <c r="G84" s="52"/>
      <c r="H84" s="5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TaxCatchAll xmlns="4600776d-0a3c-44b4-bff2-0ceaafb13046">
      <Value>10</Value>
    </TaxCatchAll>
    <g3ef09377e3444258679b6035a1ff93a xmlns="4600776d-0a3c-44b4-bff2-0ceaafb13046">
      <Terms xmlns="http://schemas.microsoft.com/office/infopath/2007/PartnerControls"/>
    </g3ef09377e3444258679b6035a1ff93a>
    <k5b153ee974a4a57a7568e533217f2cb xmlns="4600776d-0a3c-44b4-bff2-0ceaafb13046">
      <Terms xmlns="http://schemas.microsoft.com/office/infopath/2007/PartnerControls"/>
    </k5b153ee974a4a57a7568e533217f2cb>
    <Team xmlns="127f9393-f70f-4729-8cb7-fb57a5330433">
      <UserInfo>
        <DisplayName/>
        <AccountId xsi:nil="true"/>
        <AccountType/>
      </UserInfo>
    </Team>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TransfertoArchives xmlns="4600776d-0a3c-44b4-bff2-0ceaafb13046">false</TransfertoArchives>
    <cd0fc526a5c840319a97fd94028e9904 xmlns="4600776d-0a3c-44b4-bff2-0ceaafb13046">
      <Terms xmlns="http://schemas.microsoft.com/office/infopath/2007/PartnerControls"/>
    </cd0fc526a5c840319a97fd94028e9904>
    <RetentionTriggerDate xmlns="4600776d-0a3c-44b4-bff2-0ceaafb13046" xsi:nil="true"/>
    <c4838c65c76546ae93d5703426802f7f xmlns="4600776d-0a3c-44b4-bff2-0ceaafb13046">
      <Terms xmlns="http://schemas.microsoft.com/office/infopath/2007/PartnerControls"/>
    </c4838c65c76546ae93d5703426802f7f>
    <_dlc_DocId xmlns="58810d95-79b5-4dac-be5e-6802e999dd7c">A3M5QXTVDRRZ-1425345144-158146</_dlc_DocId>
    <_dlc_DocIdUrl xmlns="58810d95-79b5-4dac-be5e-6802e999dd7c">
      <Url>https://hopuk.sharepoint.com/sites/hct-CateringServices/_layouts/15/DocIdRedir.aspx?ID=A3M5QXTVDRRZ-1425345144-158146</Url>
      <Description>A3M5QXTVDRRZ-1425345144-158146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4e6c2b7220559b0fe7fd766d4c547d91">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19a7962409631395a022ef0538e5ac01"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4CBD835-2FA2-4164-AB83-A25C0F52B15C}">
  <ds:schemaRefs>
    <ds:schemaRef ds:uri="http://schemas.microsoft.com/sharepoint/v3/contenttype/forms"/>
  </ds:schemaRefs>
</ds:datastoreItem>
</file>

<file path=customXml/itemProps2.xml><?xml version="1.0" encoding="utf-8"?>
<ds:datastoreItem xmlns:ds="http://schemas.openxmlformats.org/officeDocument/2006/customXml" ds:itemID="{012C0F11-3C4C-4CD3-9F8E-9D236618A9A9}">
  <ds:schemaRefs>
    <ds:schemaRef ds:uri="http://schemas.microsoft.com/office/infopath/2007/PartnerControls"/>
    <ds:schemaRef ds:uri="http://purl.org/dc/elements/1.1/"/>
    <ds:schemaRef ds:uri="127f9393-f70f-4729-8cb7-fb57a5330433"/>
    <ds:schemaRef ds:uri="http://purl.org/dc/terms/"/>
    <ds:schemaRef ds:uri="http://schemas.openxmlformats.org/package/2006/metadata/core-properties"/>
    <ds:schemaRef ds:uri="4600776d-0a3c-44b4-bff2-0ceaafb13046"/>
    <ds:schemaRef ds:uri="http://schemas.microsoft.com/office/2006/documentManagement/types"/>
    <ds:schemaRef ds:uri="58810d95-79b5-4dac-be5e-6802e999dd7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3053FA6-5C16-4453-816A-76CD69178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F1D2CA-77F9-4E1A-859D-D14835B2B0F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Privacy Statement</vt:lpstr>
      <vt:lpstr>Function Details Form</vt:lpstr>
      <vt:lpstr>Data</vt:lpstr>
      <vt:lpstr>Afternoon_Tea</vt:lpstr>
      <vt:lpstr>Flowers</vt:lpstr>
      <vt:lpstr>Payment</vt:lpstr>
      <vt:lpstr>'Function Details Form'!Print_Area</vt:lpstr>
      <vt:lpstr>Venues</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2024-05-17T16:23:26Z</cp:lastPrinted>
  <dcterms:created xsi:type="dcterms:W3CDTF">2019-08-20T09:52:48Z</dcterms:created>
  <dcterms:modified xsi:type="dcterms:W3CDTF">2024-10-21T13:49:29Z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ContentTypeId">
    <vt:lpwstr>0x0101000166FB9EEE964E439E458D535501A09C</vt:lpwstr>
  </property>
  <property fmtid="{D5CDD505-2E9C-101B-9397-08002B2CF9AE}" pid="12" name="RMKeyword2">
    <vt:lpwstr>10;#Procedures And Guidance|ff371ca7-c6fe-44b5-885b-2b2af847cc2a</vt:lpwstr>
  </property>
  <property fmtid="{D5CDD505-2E9C-101B-9397-08002B2CF9AE}" pid="13" name="_dlc_DocIdItemGuid">
    <vt:lpwstr>0e0777ec-c695-4151-beb3-8c7a46ccc2c7</vt:lpwstr>
  </property>
  <property fmtid="{D5CDD505-2E9C-101B-9397-08002B2CF9AE}" pid="14" name="RMKeyword3">
    <vt:lpwstr/>
  </property>
  <property fmtid="{D5CDD505-2E9C-101B-9397-08002B2CF9AE}" pid="15" name="RMKeyword1">
    <vt:lpwstr/>
  </property>
  <property fmtid="{D5CDD505-2E9C-101B-9397-08002B2CF9AE}" pid="16" name="RMKeyword4">
    <vt:lpwstr/>
  </property>
  <property fmtid="{D5CDD505-2E9C-101B-9397-08002B2CF9AE}" pid="17" name="ProtectiveMarking">
    <vt:lpwstr/>
  </property>
</Properties>
</file>