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4A0D02DC-364A-4408-AD94-23E15938060A}" xr6:coauthVersionLast="47" xr6:coauthVersionMax="47" xr10:uidLastSave="{00000000-0000-0000-0000-000000000000}"/>
  <workbookProtection workbookAlgorithmName="SHA-512" workbookHashValue="9URnWnVOUTc0Ee1PrR3ycyrRxwv9bKg2aVR0gTTcMgS44xg23Td3IrgqnNaicobPO5sqPIBipSM/6uv52pfcfQ==" workbookSaltValue="baLSYyypKE6qTzE57XLUNw==" workbookSpinCount="100000" lockStructure="1"/>
  <bookViews>
    <workbookView xWindow="-120" yWindow="-120" windowWidth="29040" windowHeight="15840" xr2:uid="{66D43754-4295-4E3B-A6E7-99EE76F3DFE6}"/>
  </bookViews>
  <sheets>
    <sheet name="Privacy Statement" sheetId="3" r:id="rId1"/>
    <sheet name="Function Details Form" sheetId="1" r:id="rId2"/>
    <sheet name="Data" sheetId="2" state="hidden" r:id="rId3"/>
  </sheets>
  <definedNames>
    <definedName name="Cheese">Data!$B$61:$B$62</definedName>
    <definedName name="Dessert">Data!$B$50:$B$59</definedName>
    <definedName name="First_course">Data!$B$21:$B$31</definedName>
    <definedName name="Flowers">Data!$K$21:$K$37</definedName>
    <definedName name="Main_course">Data!$B$33:$B$43</definedName>
    <definedName name="Palate_cleanser">Data!$B$45:$B$48</definedName>
    <definedName name="Payment">Data!$I$2:$I$5</definedName>
    <definedName name="_xlnm.Print_Area" localSheetId="1">'Function Details Form'!$A$7:$Z$161</definedName>
    <definedName name="Venues">Data!$B$2:$B$17</definedName>
    <definedName name="VenuesTBL">Data!$A$2:$F$18</definedName>
    <definedName name="Wine">Data!$B$64:$B$116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2" l="1"/>
  <c r="C115" i="2"/>
  <c r="E115" i="2" s="1"/>
  <c r="C114" i="2"/>
  <c r="E114" i="2" s="1"/>
  <c r="C113" i="2"/>
  <c r="C111" i="2"/>
  <c r="C110" i="2"/>
  <c r="C109" i="2"/>
  <c r="C107" i="2"/>
  <c r="E107" i="2" s="1"/>
  <c r="C106" i="2"/>
  <c r="C105" i="2"/>
  <c r="C104" i="2"/>
  <c r="C103" i="2"/>
  <c r="C102" i="2"/>
  <c r="C101" i="2"/>
  <c r="E101" i="2" s="1"/>
  <c r="C100" i="2"/>
  <c r="C99" i="2"/>
  <c r="E99" i="2" s="1"/>
  <c r="C98" i="2"/>
  <c r="C97" i="2"/>
  <c r="E97" i="2" s="1"/>
  <c r="C96" i="2"/>
  <c r="E96" i="2" s="1"/>
  <c r="C95" i="2"/>
  <c r="C94" i="2"/>
  <c r="C92" i="2"/>
  <c r="C91" i="2"/>
  <c r="C90" i="2"/>
  <c r="C88" i="2"/>
  <c r="E88" i="2" s="1"/>
  <c r="C87" i="2"/>
  <c r="C86" i="2"/>
  <c r="C85" i="2"/>
  <c r="E85" i="2" s="1"/>
  <c r="C84" i="2"/>
  <c r="C83" i="2"/>
  <c r="C82" i="2"/>
  <c r="E82" i="2" s="1"/>
  <c r="C81" i="2"/>
  <c r="C80" i="2"/>
  <c r="E80" i="2" s="1"/>
  <c r="C79" i="2"/>
  <c r="E79" i="2" s="1"/>
  <c r="C78" i="2"/>
  <c r="E78" i="2" s="1"/>
  <c r="C77" i="2"/>
  <c r="C76" i="2"/>
  <c r="E76" i="2" s="1"/>
  <c r="C75" i="2"/>
  <c r="E75" i="2" s="1"/>
  <c r="C74" i="2"/>
  <c r="C73" i="2"/>
  <c r="E73" i="2" s="1"/>
  <c r="C72" i="2"/>
  <c r="E72" i="2" s="1"/>
  <c r="C71" i="2"/>
  <c r="C69" i="2"/>
  <c r="E69" i="2" s="1"/>
  <c r="C68" i="2"/>
  <c r="C67" i="2"/>
  <c r="C66" i="2"/>
  <c r="E66" i="2" s="1"/>
  <c r="C65" i="2"/>
  <c r="F69" i="2" l="1"/>
  <c r="G69" i="2" s="1"/>
  <c r="F79" i="2"/>
  <c r="G79" i="2" s="1"/>
  <c r="F82" i="2"/>
  <c r="G82" i="2" s="1"/>
  <c r="F66" i="2"/>
  <c r="G66" i="2" s="1"/>
  <c r="F73" i="2"/>
  <c r="G73" i="2" s="1"/>
  <c r="F96" i="2"/>
  <c r="G96" i="2" s="1"/>
  <c r="F85" i="2"/>
  <c r="G85" i="2" s="1"/>
  <c r="F99" i="2"/>
  <c r="G99" i="2" s="1"/>
  <c r="F76" i="2"/>
  <c r="G76" i="2" s="1"/>
  <c r="F88" i="2"/>
  <c r="G88" i="2" s="1"/>
  <c r="E67" i="2"/>
  <c r="F67" i="2" s="1"/>
  <c r="G67" i="2" s="1"/>
  <c r="E83" i="2"/>
  <c r="F83" i="2" s="1"/>
  <c r="G83" i="2" s="1"/>
  <c r="E94" i="2"/>
  <c r="E106" i="2"/>
  <c r="F106" i="2" s="1"/>
  <c r="G106" i="2" s="1"/>
  <c r="F80" i="2"/>
  <c r="F97" i="2"/>
  <c r="F114" i="2"/>
  <c r="G114" i="2" s="1"/>
  <c r="G80" i="2"/>
  <c r="G97" i="2"/>
  <c r="E68" i="2"/>
  <c r="F68" i="2" s="1"/>
  <c r="E81" i="2"/>
  <c r="F81" i="2" s="1"/>
  <c r="E91" i="2"/>
  <c r="F91" i="2" s="1"/>
  <c r="E104" i="2"/>
  <c r="F75" i="2"/>
  <c r="G75" i="2" s="1"/>
  <c r="F115" i="2"/>
  <c r="G115" i="2" s="1"/>
  <c r="E74" i="2"/>
  <c r="E90" i="2"/>
  <c r="E110" i="2"/>
  <c r="F110" i="2" s="1"/>
  <c r="G110" i="2" s="1"/>
  <c r="F74" i="2"/>
  <c r="F90" i="2"/>
  <c r="E65" i="2"/>
  <c r="F65" i="2" s="1"/>
  <c r="G65" i="2" s="1"/>
  <c r="E84" i="2"/>
  <c r="F84" i="2" s="1"/>
  <c r="G84" i="2" s="1"/>
  <c r="E95" i="2"/>
  <c r="F95" i="2" s="1"/>
  <c r="E111" i="2"/>
  <c r="F78" i="2"/>
  <c r="G78" i="2" s="1"/>
  <c r="F101" i="2"/>
  <c r="G101" i="2" s="1"/>
  <c r="E71" i="2"/>
  <c r="E86" i="2"/>
  <c r="F94" i="2"/>
  <c r="E87" i="2"/>
  <c r="E98" i="2"/>
  <c r="F98" i="2" s="1"/>
  <c r="G98" i="2" s="1"/>
  <c r="F72" i="2"/>
  <c r="G72" i="2" s="1"/>
  <c r="F87" i="2"/>
  <c r="G87" i="2" s="1"/>
  <c r="F107" i="2"/>
  <c r="G107" i="2" s="1"/>
  <c r="E92" i="2"/>
  <c r="E102" i="2"/>
  <c r="F102" i="2" s="1"/>
  <c r="G102" i="2" s="1"/>
  <c r="E105" i="2"/>
  <c r="F105" i="2" s="1"/>
  <c r="G105" i="2" s="1"/>
  <c r="E109" i="2"/>
  <c r="E113" i="2"/>
  <c r="E116" i="2"/>
  <c r="E103" i="2"/>
  <c r="F103" i="2" s="1"/>
  <c r="G103" i="2" s="1"/>
  <c r="F116" i="2"/>
  <c r="G116" i="2" s="1"/>
  <c r="E77" i="2"/>
  <c r="F77" i="2" s="1"/>
  <c r="E100" i="2"/>
  <c r="F100" i="2" s="1"/>
  <c r="G100" i="2" s="1"/>
  <c r="G77" i="2" l="1"/>
  <c r="G74" i="2"/>
  <c r="F109" i="2"/>
  <c r="G109" i="2" s="1"/>
  <c r="G91" i="2"/>
  <c r="G90" i="2"/>
  <c r="F113" i="2"/>
  <c r="G113" i="2" s="1"/>
  <c r="G95" i="2"/>
  <c r="F104" i="2"/>
  <c r="G104" i="2" s="1"/>
  <c r="G94" i="2"/>
  <c r="G81" i="2"/>
  <c r="G68" i="2"/>
  <c r="F92" i="2"/>
  <c r="G92" i="2" s="1"/>
  <c r="F71" i="2"/>
  <c r="G71" i="2" s="1"/>
  <c r="F111" i="2"/>
  <c r="G111" i="2" s="1"/>
  <c r="F86" i="2"/>
  <c r="G86" i="2" s="1"/>
  <c r="AA36" i="1" l="1"/>
  <c r="AB36" i="1" s="1"/>
  <c r="AA40" i="1"/>
  <c r="AB40" i="1" s="1"/>
  <c r="AA38" i="1"/>
  <c r="C59" i="2"/>
  <c r="C58" i="2"/>
  <c r="F58" i="2" s="1"/>
  <c r="U78" i="1"/>
  <c r="U76" i="1"/>
  <c r="U74" i="1"/>
  <c r="U72" i="1"/>
  <c r="G58" i="2" l="1"/>
  <c r="H58" i="2" s="1"/>
  <c r="F59" i="2"/>
  <c r="G59" i="2" l="1"/>
  <c r="H59" i="2" s="1"/>
  <c r="AD147" i="1" l="1"/>
  <c r="AD145" i="1"/>
  <c r="AD143" i="1"/>
  <c r="AD141" i="1"/>
  <c r="AC147" i="1"/>
  <c r="AC145" i="1"/>
  <c r="AC143" i="1"/>
  <c r="AC141" i="1"/>
  <c r="AB143" i="1"/>
  <c r="AB145" i="1"/>
  <c r="AB141" i="1"/>
  <c r="U126" i="1"/>
  <c r="X126" i="1" s="1"/>
  <c r="U124" i="1"/>
  <c r="X124" i="1" s="1"/>
  <c r="U122" i="1"/>
  <c r="X122" i="1" s="1"/>
  <c r="U120" i="1"/>
  <c r="X120" i="1" s="1"/>
  <c r="K5" i="1" l="1"/>
  <c r="N5" i="1" s="1"/>
  <c r="AA46" i="1"/>
  <c r="AB46" i="1" s="1"/>
  <c r="AA44" i="1"/>
  <c r="AB44" i="1" s="1"/>
  <c r="AB38" i="1"/>
  <c r="K2" i="1" l="1"/>
  <c r="S5" i="1"/>
  <c r="N2" i="1" l="1"/>
  <c r="S2" i="1" s="1"/>
  <c r="C62" i="2"/>
  <c r="C51" i="2"/>
  <c r="C52" i="2"/>
  <c r="C53" i="2"/>
  <c r="C54" i="2"/>
  <c r="C55" i="2"/>
  <c r="C56" i="2"/>
  <c r="C57" i="2"/>
  <c r="C50" i="2"/>
  <c r="C47" i="2"/>
  <c r="C48" i="2"/>
  <c r="C46" i="2"/>
  <c r="C34" i="2"/>
  <c r="C35" i="2"/>
  <c r="C36" i="2"/>
  <c r="C37" i="2"/>
  <c r="C38" i="2"/>
  <c r="C39" i="2"/>
  <c r="C40" i="2"/>
  <c r="C42" i="2"/>
  <c r="C43" i="2"/>
  <c r="C33" i="2"/>
  <c r="C22" i="2"/>
  <c r="C23" i="2"/>
  <c r="C24" i="2"/>
  <c r="C25" i="2"/>
  <c r="C26" i="2"/>
  <c r="C27" i="2"/>
  <c r="C28" i="2"/>
  <c r="C29" i="2"/>
  <c r="C30" i="2"/>
  <c r="C31" i="2"/>
  <c r="C21" i="2"/>
  <c r="X72" i="1" l="1"/>
  <c r="X74" i="1"/>
  <c r="X76" i="1"/>
  <c r="X78" i="1"/>
  <c r="K3" i="1" l="1"/>
  <c r="K4" i="1" s="1"/>
  <c r="F51" i="2"/>
  <c r="G51" i="2" s="1"/>
  <c r="F50" i="2"/>
  <c r="G50" i="2" s="1"/>
  <c r="F35" i="2"/>
  <c r="G35" i="2" s="1"/>
  <c r="F31" i="2"/>
  <c r="G31" i="2" s="1"/>
  <c r="F27" i="2"/>
  <c r="G27" i="2" s="1"/>
  <c r="K6" i="1" l="1"/>
  <c r="N3" i="1"/>
  <c r="F21" i="2"/>
  <c r="G21" i="2" s="1"/>
  <c r="F25" i="2"/>
  <c r="G25" i="2" s="1"/>
  <c r="F29" i="2"/>
  <c r="G29" i="2" s="1"/>
  <c r="F36" i="2"/>
  <c r="G36" i="2" s="1"/>
  <c r="F40" i="2"/>
  <c r="G40" i="2" s="1"/>
  <c r="F46" i="2"/>
  <c r="G46" i="2" s="1"/>
  <c r="H51" i="2"/>
  <c r="F55" i="2"/>
  <c r="G55" i="2" s="1"/>
  <c r="F22" i="2"/>
  <c r="G22" i="2" s="1"/>
  <c r="F26" i="2"/>
  <c r="G26" i="2" s="1"/>
  <c r="F30" i="2"/>
  <c r="G30" i="2" s="1"/>
  <c r="F33" i="2"/>
  <c r="G33" i="2" s="1"/>
  <c r="F52" i="2"/>
  <c r="G52" i="2" s="1"/>
  <c r="F56" i="2"/>
  <c r="G56" i="2" s="1"/>
  <c r="H27" i="2"/>
  <c r="H31" i="2"/>
  <c r="F34" i="2"/>
  <c r="G34" i="2" s="1"/>
  <c r="F42" i="2"/>
  <c r="G42" i="2" s="1"/>
  <c r="F48" i="2"/>
  <c r="G48" i="2" s="1"/>
  <c r="F53" i="2"/>
  <c r="G53" i="2" s="1"/>
  <c r="F57" i="2"/>
  <c r="G57" i="2" s="1"/>
  <c r="F28" i="2"/>
  <c r="G28" i="2" s="1"/>
  <c r="H35" i="2"/>
  <c r="F39" i="2"/>
  <c r="G39" i="2" s="1"/>
  <c r="F43" i="2"/>
  <c r="G43" i="2" s="1"/>
  <c r="H50" i="2"/>
  <c r="F54" i="2"/>
  <c r="G54" i="2" s="1"/>
  <c r="F23" i="2"/>
  <c r="G23" i="2" s="1"/>
  <c r="F37" i="2"/>
  <c r="G37" i="2" s="1"/>
  <c r="F62" i="2"/>
  <c r="F24" i="2"/>
  <c r="G24" i="2" s="1"/>
  <c r="F38" i="2"/>
  <c r="G38" i="2" s="1"/>
  <c r="F47" i="2"/>
  <c r="G47" i="2" s="1"/>
  <c r="S3" i="1" l="1"/>
  <c r="N4" i="1"/>
  <c r="S4" i="1" s="1"/>
  <c r="G62" i="2"/>
  <c r="H62" i="2" s="1"/>
  <c r="H46" i="2"/>
  <c r="H39" i="2"/>
  <c r="H36" i="2"/>
  <c r="H34" i="2"/>
  <c r="H42" i="2"/>
  <c r="H48" i="2"/>
  <c r="H54" i="2"/>
  <c r="H57" i="2"/>
  <c r="H56" i="2"/>
  <c r="H55" i="2"/>
  <c r="H30" i="2"/>
  <c r="H29" i="2"/>
  <c r="H26" i="2"/>
  <c r="H25" i="2"/>
  <c r="H24" i="2"/>
  <c r="H28" i="2"/>
  <c r="H21" i="2"/>
  <c r="H33" i="2"/>
  <c r="H40" i="2"/>
  <c r="H53" i="2"/>
  <c r="H43" i="2"/>
  <c r="H52" i="2"/>
  <c r="H22" i="2"/>
  <c r="H37" i="2"/>
  <c r="H23" i="2"/>
  <c r="H47" i="2"/>
  <c r="H38" i="2"/>
  <c r="N6" i="1" l="1"/>
  <c r="S6" i="1"/>
</calcChain>
</file>

<file path=xl/sharedStrings.xml><?xml version="1.0" encoding="utf-8"?>
<sst xmlns="http://schemas.openxmlformats.org/spreadsheetml/2006/main" count="470" uniqueCount="308">
  <si>
    <t>Privacy Statement</t>
  </si>
  <si>
    <t>Account line</t>
  </si>
  <si>
    <t>Net cost</t>
  </si>
  <si>
    <t>VAT</t>
  </si>
  <si>
    <t>Total</t>
  </si>
  <si>
    <t>Estimated food spend</t>
  </si>
  <si>
    <t>Estimated wine spend</t>
  </si>
  <si>
    <r>
      <t>12.5% service charge</t>
    </r>
    <r>
      <rPr>
        <sz val="8"/>
        <color theme="1"/>
        <rFont val="Tahoma"/>
        <family val="2"/>
      </rPr>
      <t xml:space="preserve"> (</t>
    </r>
    <r>
      <rPr>
        <i/>
        <sz val="8"/>
        <color theme="1"/>
        <rFont val="Tahoma"/>
        <family val="2"/>
      </rPr>
      <t>Food and Beverage spend</t>
    </r>
    <r>
      <rPr>
        <sz val="8"/>
        <color theme="1"/>
        <rFont val="Tahoma"/>
        <family val="2"/>
      </rPr>
      <t>)</t>
    </r>
  </si>
  <si>
    <t>Totals:</t>
  </si>
  <si>
    <r>
      <t xml:space="preserve">To be completed and returned no later than </t>
    </r>
    <r>
      <rPr>
        <b/>
        <i/>
        <sz val="10"/>
        <color theme="1"/>
        <rFont val="Tahoma"/>
        <family val="2"/>
      </rPr>
      <t>4 weeks</t>
    </r>
    <r>
      <rPr>
        <i/>
        <sz val="10"/>
        <color theme="1"/>
        <rFont val="Tahoma"/>
        <family val="2"/>
      </rPr>
      <t xml:space="preserve"> prior to date of event</t>
    </r>
  </si>
  <si>
    <t>Event Details</t>
  </si>
  <si>
    <t>Event No.</t>
  </si>
  <si>
    <t>Event date</t>
  </si>
  <si>
    <t>Event sponsor</t>
  </si>
  <si>
    <r>
      <t xml:space="preserve">Event venue </t>
    </r>
    <r>
      <rPr>
        <sz val="8"/>
        <color rgb="FF000099"/>
        <rFont val="Tahoma"/>
        <family val="2"/>
      </rPr>
      <t>(</t>
    </r>
    <r>
      <rPr>
        <i/>
        <sz val="8"/>
        <color rgb="FF000099"/>
        <rFont val="Tahoma"/>
        <family val="2"/>
      </rPr>
      <t>drop down list</t>
    </r>
    <r>
      <rPr>
        <sz val="8"/>
        <color rgb="FF000099"/>
        <rFont val="Tahoma"/>
        <family val="2"/>
      </rPr>
      <t>)</t>
    </r>
  </si>
  <si>
    <t>dd/mm/yyyy</t>
  </si>
  <si>
    <t>Number of attending guests</t>
  </si>
  <si>
    <t>External guests</t>
  </si>
  <si>
    <t>Parliamentary pass-holders</t>
  </si>
  <si>
    <t>Estimated number of attendees required at this stage.
(Final attendance numbers due 3 working days before)</t>
  </si>
  <si>
    <t>Organiser contact on the day</t>
  </si>
  <si>
    <t>Contact mobile no.</t>
  </si>
  <si>
    <t>Contact email address</t>
  </si>
  <si>
    <t>Event Timings</t>
  </si>
  <si>
    <t>Organiser arrives</t>
  </si>
  <si>
    <t>Guests arrive</t>
  </si>
  <si>
    <r>
      <t xml:space="preserve">Tour starts </t>
    </r>
    <r>
      <rPr>
        <sz val="8"/>
        <color rgb="FF000099"/>
        <rFont val="Tahoma"/>
        <family val="2"/>
      </rPr>
      <t>(if applicable)</t>
    </r>
  </si>
  <si>
    <t>hh:mm</t>
  </si>
  <si>
    <t>Event starts</t>
  </si>
  <si>
    <t>Food served</t>
  </si>
  <si>
    <t>Speeches</t>
  </si>
  <si>
    <t>Menu Choice</t>
  </si>
  <si>
    <t>Catered numbers</t>
  </si>
  <si>
    <t>Estimated catered numbers required at this stage.
(Final catered numbers due 3 working days before)</t>
  </si>
  <si>
    <r>
      <t>(</t>
    </r>
    <r>
      <rPr>
        <i/>
        <sz val="8"/>
        <color rgb="FF000099"/>
        <rFont val="Tahoma"/>
        <family val="2"/>
      </rPr>
      <t>drop down list</t>
    </r>
    <r>
      <rPr>
        <sz val="8"/>
        <color rgb="FF000099"/>
        <rFont val="Tahoma"/>
        <family val="2"/>
      </rPr>
      <t>)</t>
    </r>
  </si>
  <si>
    <t>First course</t>
  </si>
  <si>
    <t>Main course</t>
  </si>
  <si>
    <t>Dessert</t>
  </si>
  <si>
    <t>Pre-dessert</t>
  </si>
  <si>
    <t>Cheese course</t>
  </si>
  <si>
    <t>Specific dietary requirements</t>
  </si>
  <si>
    <t>Drinks Service</t>
  </si>
  <si>
    <r>
      <t xml:space="preserve">Preprandial drinks (pre-drinks) </t>
    </r>
    <r>
      <rPr>
        <sz val="8"/>
        <color rgb="FF000099"/>
        <rFont val="Tahoma"/>
        <family val="2"/>
      </rPr>
      <t>(</t>
    </r>
    <r>
      <rPr>
        <i/>
        <sz val="8"/>
        <color rgb="FF000099"/>
        <rFont val="Tahoma"/>
        <family val="2"/>
      </rPr>
      <t>drop down list)</t>
    </r>
  </si>
  <si>
    <t>* Account bars only</t>
  </si>
  <si>
    <t>Charged on consumption (opened bottles/drinks)</t>
  </si>
  <si>
    <t>Tick drinks to have available</t>
  </si>
  <si>
    <r>
      <t>Wine service</t>
    </r>
    <r>
      <rPr>
        <sz val="8"/>
        <color rgb="FF000099"/>
        <rFont val="Tahoma"/>
        <family val="2"/>
      </rPr>
      <t xml:space="preserve"> (</t>
    </r>
    <r>
      <rPr>
        <i/>
        <sz val="8"/>
        <color rgb="FF000099"/>
        <rFont val="Tahoma"/>
        <family val="2"/>
      </rPr>
      <t>drop down list</t>
    </r>
    <r>
      <rPr>
        <sz val="8"/>
        <color rgb="FF000099"/>
        <rFont val="Tahoma"/>
        <family val="2"/>
      </rPr>
      <t>)</t>
    </r>
  </si>
  <si>
    <r>
      <t xml:space="preserve">Postprandial drinks (post-drinks) </t>
    </r>
    <r>
      <rPr>
        <sz val="8"/>
        <color rgb="FF000099"/>
        <rFont val="Tahoma"/>
        <family val="2"/>
      </rPr>
      <t>(</t>
    </r>
    <r>
      <rPr>
        <i/>
        <sz val="8"/>
        <color rgb="FF000099"/>
        <rFont val="Tahoma"/>
        <family val="2"/>
      </rPr>
      <t>drop down list</t>
    </r>
    <r>
      <rPr>
        <sz val="8"/>
        <color rgb="FF000099"/>
        <rFont val="Tahoma"/>
        <family val="2"/>
      </rPr>
      <t>)</t>
    </r>
  </si>
  <si>
    <t>Unit price (inc. VAT) £</t>
  </si>
  <si>
    <t>Sub total (inc. VAT) £</t>
  </si>
  <si>
    <r>
      <t>Wine choice (</t>
    </r>
    <r>
      <rPr>
        <i/>
        <sz val="10"/>
        <color rgb="FF000099"/>
        <rFont val="Tahoma"/>
        <family val="2"/>
      </rPr>
      <t>drop down list</t>
    </r>
    <r>
      <rPr>
        <sz val="10"/>
        <color rgb="FF000099"/>
        <rFont val="Tahoma"/>
        <family val="2"/>
      </rPr>
      <t>)</t>
    </r>
  </si>
  <si>
    <t>Qty</t>
  </si>
  <si>
    <t>Water</t>
  </si>
  <si>
    <t>Additional Event Information</t>
  </si>
  <si>
    <t>Photographer's name</t>
  </si>
  <si>
    <t>Additional requirements, notes, or questions to be answered</t>
  </si>
  <si>
    <t>Room Layout</t>
  </si>
  <si>
    <t>Specifics of how you wish the room laid out, questions to be answered</t>
  </si>
  <si>
    <t>Does your event setup require the construction of any structures? We will require details and your safe systems of work document in advance.</t>
  </si>
  <si>
    <t>Flower Displays</t>
  </si>
  <si>
    <t>Flower prices may vary dependent on the season and the availability of plants</t>
  </si>
  <si>
    <t>Arrangement Type</t>
  </si>
  <si>
    <t>Additional requirements, notes or questions to be answered</t>
  </si>
  <si>
    <t>Printing and Stationery</t>
  </si>
  <si>
    <t>Crowned Portcullis badge thermographically pre-printed onto all menus and place cards</t>
  </si>
  <si>
    <t>Blank stationary</t>
  </si>
  <si>
    <t>Printed small menus</t>
  </si>
  <si>
    <t>Printed large menus</t>
  </si>
  <si>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</si>
  <si>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</si>
  <si>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</si>
  <si>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t>Small 150x100mm, Large 197x127mm when folded</t>
  </si>
  <si>
    <r>
      <t xml:space="preserve">101-200 : £1.00 </t>
    </r>
    <r>
      <rPr>
        <sz val="8"/>
        <color rgb="FF000099"/>
        <rFont val="Tahoma"/>
        <family val="2"/>
      </rPr>
      <t>each</t>
    </r>
  </si>
  <si>
    <t>Audio Visual Equipment Hire</t>
  </si>
  <si>
    <t>AV requirements, notes or questions to be answered</t>
  </si>
  <si>
    <t>Deliveries and Equipment</t>
  </si>
  <si>
    <t>We cannot offer any storage facilites. All items must arrive on the day of the event and be removed at the conclusion of the event.</t>
  </si>
  <si>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</si>
  <si>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Gifts and Souvenirs</t>
  </si>
  <si>
    <r>
      <t xml:space="preserve">A minimum of </t>
    </r>
    <r>
      <rPr>
        <b/>
        <sz val="10"/>
        <color rgb="FF000099"/>
        <rFont val="Tahoma"/>
        <family val="2"/>
      </rPr>
      <t>4 weeks</t>
    </r>
    <r>
      <rPr>
        <sz val="10"/>
        <color rgb="FF000099"/>
        <rFont val="Tahoma"/>
        <family val="2"/>
      </rPr>
      <t xml:space="preserve"> notice required when ordering</t>
    </r>
  </si>
  <si>
    <t>Venues</t>
  </si>
  <si>
    <t>Payment</t>
  </si>
  <si>
    <t>Members DR</t>
  </si>
  <si>
    <t>MDR</t>
  </si>
  <si>
    <t>ROOM</t>
  </si>
  <si>
    <t>NOT REQUIRED</t>
  </si>
  <si>
    <t>Members/Strangers DR</t>
  </si>
  <si>
    <t>MDR/SDR</t>
  </si>
  <si>
    <t>ACCOUNT - LIMITED - invoiced post-event</t>
  </si>
  <si>
    <t>Strangers DR</t>
  </si>
  <si>
    <t>SDR</t>
  </si>
  <si>
    <t>ACCOUNT - UNLIMITED - invoiced post-event</t>
  </si>
  <si>
    <t>Strangers DR/Pugin Room</t>
  </si>
  <si>
    <t>SDR/PUGIN</t>
  </si>
  <si>
    <t>Pugin Room</t>
  </si>
  <si>
    <t>PUGIN</t>
  </si>
  <si>
    <t>Churchill Room</t>
  </si>
  <si>
    <t>CDR</t>
  </si>
  <si>
    <t>Churchill Room/Terrace Pavilion</t>
  </si>
  <si>
    <t>CDR/TERR</t>
  </si>
  <si>
    <t>Meal</t>
  </si>
  <si>
    <t>Terrace Pavilion</t>
  </si>
  <si>
    <t>TERR</t>
  </si>
  <si>
    <t>Thames Pavilion</t>
  </si>
  <si>
    <t>THAMES</t>
  </si>
  <si>
    <t>LUNCH</t>
  </si>
  <si>
    <t>Terrace Dining Room A</t>
  </si>
  <si>
    <t>TDRA</t>
  </si>
  <si>
    <t>DINNER</t>
  </si>
  <si>
    <t>Terrace Dining Room A/Thames Pavilion</t>
  </si>
  <si>
    <t>TDRA/THAMES</t>
  </si>
  <si>
    <t>Terrace Dining Room B</t>
  </si>
  <si>
    <t>TDRB</t>
  </si>
  <si>
    <t>Terrace Dining Room C</t>
  </si>
  <si>
    <t>TDBC</t>
  </si>
  <si>
    <t>TDRD</t>
  </si>
  <si>
    <t>Speaker's House</t>
  </si>
  <si>
    <t>SPEAKER</t>
  </si>
  <si>
    <t>Bellamy's</t>
  </si>
  <si>
    <t>BELLMAYS</t>
  </si>
  <si>
    <t>Other</t>
  </si>
  <si>
    <t>OTHER</t>
  </si>
  <si>
    <t>First Course</t>
  </si>
  <si>
    <t>Net</t>
  </si>
  <si>
    <t>Gross</t>
  </si>
  <si>
    <t>SC</t>
  </si>
  <si>
    <t>Account</t>
  </si>
  <si>
    <t>S1</t>
  </si>
  <si>
    <t>YES</t>
  </si>
  <si>
    <t>FOOD</t>
  </si>
  <si>
    <t>S2</t>
  </si>
  <si>
    <t>S3</t>
  </si>
  <si>
    <t>S4</t>
  </si>
  <si>
    <t>S5</t>
  </si>
  <si>
    <t>S6</t>
  </si>
  <si>
    <t>S7</t>
  </si>
  <si>
    <t>S8</t>
  </si>
  <si>
    <t>S9</t>
  </si>
  <si>
    <t>S10</t>
  </si>
  <si>
    <t>S11</t>
  </si>
  <si>
    <t>Main Course</t>
  </si>
  <si>
    <t>M1</t>
  </si>
  <si>
    <t>M2</t>
  </si>
  <si>
    <t>M3</t>
  </si>
  <si>
    <t>M4</t>
  </si>
  <si>
    <t>M5</t>
  </si>
  <si>
    <t>M6</t>
  </si>
  <si>
    <t>M7</t>
  </si>
  <si>
    <t>M8</t>
  </si>
  <si>
    <t>M9</t>
  </si>
  <si>
    <t>M10</t>
  </si>
  <si>
    <t>Palate Cleanser</t>
  </si>
  <si>
    <t>P0</t>
  </si>
  <si>
    <t>NO PALATE CLEANSER</t>
  </si>
  <si>
    <t>P1</t>
  </si>
  <si>
    <t>P2</t>
  </si>
  <si>
    <t>P3</t>
  </si>
  <si>
    <t>D1</t>
  </si>
  <si>
    <t>D2</t>
  </si>
  <si>
    <t>D3</t>
  </si>
  <si>
    <t>D4</t>
  </si>
  <si>
    <t>D5</t>
  </si>
  <si>
    <t>D6</t>
  </si>
  <si>
    <t>D7</t>
  </si>
  <si>
    <t>D8</t>
  </si>
  <si>
    <t>D9</t>
  </si>
  <si>
    <t>D10</t>
  </si>
  <si>
    <t>Cheese</t>
  </si>
  <si>
    <t>C0</t>
  </si>
  <si>
    <t>NO CHEESE COURSE</t>
  </si>
  <si>
    <t>C1</t>
  </si>
  <si>
    <t>Champagne &amp; Sparkling</t>
  </si>
  <si>
    <t>BEVERAGE</t>
  </si>
  <si>
    <t>White Wines</t>
  </si>
  <si>
    <t>Rose Wines</t>
  </si>
  <si>
    <t>Red Wines</t>
  </si>
  <si>
    <t>Dessert Wine &amp; Port</t>
  </si>
  <si>
    <t>Choose meal service</t>
  </si>
  <si>
    <t>Privacy Notice</t>
  </si>
  <si>
    <t>Please give as much notice as possible of any specific dietary requirements. Final confirmation required no later than 3 working days before the event. Provision of specific dietary requirements may incur additional charges.</t>
  </si>
  <si>
    <r>
      <t xml:space="preserve">Please forward a </t>
    </r>
    <r>
      <rPr>
        <b/>
        <sz val="9.5"/>
        <color rgb="FF0000CC"/>
        <rFont val="Tahoma"/>
        <family val="2"/>
      </rPr>
      <t>table seating plan</t>
    </r>
    <r>
      <rPr>
        <sz val="9.5"/>
        <color theme="0"/>
        <rFont val="Tahoma"/>
        <family val="2"/>
      </rPr>
      <t xml:space="preserve"> in advance. Especially important so we know where specific dietary guests are seated.</t>
    </r>
  </si>
  <si>
    <t>Flowers</t>
  </si>
  <si>
    <t>Large vase arrangement - £120</t>
  </si>
  <si>
    <t>Prior approval required for filiming. Photographer/videographer's must be in possession of event invitation.</t>
  </si>
  <si>
    <t>Additional spend</t>
  </si>
  <si>
    <r>
      <t>61-100  : £1.50</t>
    </r>
    <r>
      <rPr>
        <sz val="8"/>
        <color rgb="FF000099"/>
        <rFont val="Tahoma"/>
        <family val="2"/>
      </rPr>
      <t xml:space="preserve"> each</t>
    </r>
  </si>
  <si>
    <r>
      <t xml:space="preserve">101-200 : £1.50 </t>
    </r>
    <r>
      <rPr>
        <sz val="8"/>
        <color rgb="FF000099"/>
        <rFont val="Tahoma"/>
        <family val="2"/>
      </rPr>
      <t>each</t>
    </r>
  </si>
  <si>
    <r>
      <t xml:space="preserve">61-100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</si>
  <si>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</si>
  <si>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</si>
  <si>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 xml:space="preserve">Small menu cards : 80p </t>
    </r>
    <r>
      <rPr>
        <sz val="8"/>
        <color rgb="FF000099"/>
        <rFont val="Tahoma"/>
        <family val="2"/>
      </rPr>
      <t>each</t>
    </r>
  </si>
  <si>
    <r>
      <t xml:space="preserve">Place cards : 40p </t>
    </r>
    <r>
      <rPr>
        <sz val="8"/>
        <color rgb="FF000099"/>
        <rFont val="Tahoma"/>
        <family val="2"/>
      </rPr>
      <t>each</t>
    </r>
  </si>
  <si>
    <t>By the glass</t>
  </si>
  <si>
    <t>British artisan cheeses with biscuits | C, M</t>
  </si>
  <si>
    <t>SUBSTITUTE: British artisan cheeses with biscuits | C, M   +£3</t>
  </si>
  <si>
    <r>
      <t>Fairtrade® coffee and petit four</t>
    </r>
    <r>
      <rPr>
        <sz val="8"/>
        <color theme="1"/>
        <rFont val="Tahoma"/>
        <family val="2"/>
      </rPr>
      <t xml:space="preserve"> | C, E, M, N</t>
    </r>
  </si>
  <si>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</si>
  <si>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</si>
  <si>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</si>
  <si>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</si>
  <si>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</si>
  <si>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</si>
  <si>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325   Cuvee Jean-Paul Blanc Sec | Su | Ve</t>
  </si>
  <si>
    <t>326   Chenin Blanc, Lyngrove Collection | Su | Ve</t>
  </si>
  <si>
    <t>327   Sauvignon Blanc, Opawa | Su | Ve</t>
  </si>
  <si>
    <t>323   Chablis, Domaine de la Genillotte, 12.5% ABV | Su</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</si>
  <si>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</si>
  <si>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</si>
  <si>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</si>
  <si>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</si>
  <si>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</si>
  <si>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</si>
  <si>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</si>
  <si>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</si>
  <si>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</si>
  <si>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</si>
  <si>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</si>
  <si>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</si>
  <si>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</si>
  <si>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</si>
  <si>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</si>
  <si>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308   Pinot Noir, St. Martin Reserve | Su | Ve</t>
  </si>
  <si>
    <t>310   Nero d'Avola, Torre Saracena | Su | Ve</t>
  </si>
  <si>
    <t>311   Pinotage, False Bay | Su | Ve</t>
  </si>
  <si>
    <t>312   Malbec, Alto de Mayo | Su | Ve</t>
  </si>
  <si>
    <t>306   Roqueterre Carignan | Su</t>
  </si>
  <si>
    <t>307   Côtes du Rhône Reserve, Esprit Barville | Su</t>
  </si>
  <si>
    <t>309   Pinot Noir, Opawa | Su</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</si>
  <si>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</si>
  <si>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</si>
  <si>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</si>
  <si>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</si>
  <si>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</si>
  <si>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</si>
  <si>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</si>
  <si>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</si>
  <si>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</si>
  <si>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</si>
  <si>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Event setup and clear down should be scheduled within the period of hire. Service will cease 30 mins prior to the end of the period of hire.</t>
  </si>
  <si>
    <t>313   Malbec, Chakana Nuna Vineyard | Su | B, O, Ve</t>
  </si>
  <si>
    <t>Pedestal arrangement - £264</t>
  </si>
  <si>
    <t>Function Details Form - Fine Dining</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</si>
  <si>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</si>
  <si>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080   Dart Valley Reserve, Sharphan Vineyard | Su | Ve</t>
  </si>
  <si>
    <t>322   Sauternes, Carmes de Rieussec 2017 | Su (37.5cl)</t>
  </si>
  <si>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</si>
  <si>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(0)20 8453 0500</t>
    </r>
    <r>
      <rPr>
        <b/>
        <sz val="10"/>
        <color rgb="FF000099"/>
        <rFont val="Tahoma"/>
        <family val="2"/>
      </rPr>
      <t xml:space="preserve"> </t>
    </r>
    <r>
      <rPr>
        <sz val="10"/>
        <color theme="0"/>
        <rFont val="Tahoma"/>
        <family val="2"/>
      </rPr>
      <t xml:space="preserve">or email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</si>
  <si>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</si>
  <si>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</si>
  <si>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</si>
  <si>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</si>
  <si>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</si>
  <si>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</si>
  <si>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</si>
  <si>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</si>
  <si>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</si>
  <si>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</si>
  <si>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</si>
  <si>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</si>
  <si>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</si>
  <si>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</si>
  <si>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</si>
  <si>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</si>
  <si>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</si>
  <si>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</si>
  <si>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</si>
  <si>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</si>
  <si>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</si>
  <si>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</si>
  <si>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347   Cotes de Provence 'Cap Au Large' | Su</t>
  </si>
  <si>
    <t>348   Picpoul de Pinet 'Montclair' | Su | Ve</t>
  </si>
  <si>
    <t>S2 Soy and sesame flaked duck with golden raisins | N, Se, So, Su</t>
  </si>
  <si>
    <t>S4 Black treacle cured salmon, warm buckwheat pikelet | C, E, F, M, Mu, Su</t>
  </si>
  <si>
    <t>S5 Warm seared fillet of sea bream | F, M, Su</t>
  </si>
  <si>
    <t>S6 Smoked haddock brandade, grilled lemon grass tiger prawn | C, Cr, F, M, So, Se, Su</t>
  </si>
  <si>
    <t>S7 Forest oyster and shitake mushroom with pickled enoki's | Mu, N, Se, So, Su | Ve</t>
  </si>
  <si>
    <t>S9 Globe artichoke and spinach 'pate a brick' parcel with turmeric yoghurt | C, Ce, Mu, N, Se, So, Su | Ve</t>
  </si>
  <si>
    <t>S10 Leek and butter bean velouté, chive oil and pancetta | Ce</t>
  </si>
  <si>
    <t>S11 Ras el Hanout pumpkin and red lentil, coconut yoghurt | Ce | Ve</t>
  </si>
  <si>
    <t>M1 Minted brioche-crusted lamb cannon and slow cooked breast | C, Ce, M, Su</t>
  </si>
  <si>
    <t>M2 Double cooked pork belly and braised pigs’ cheek | Ce, M, Su</t>
  </si>
  <si>
    <t>M3 Pan-fried ginger and cranberry glazed Gressingham duck supreme | C, Ce, E, M, Mu, Su</t>
  </si>
  <si>
    <t>M4 Baked grain-fed supreme of chicken, beetroot and dill dressing | M, Su</t>
  </si>
  <si>
    <t>M5 Haunch of venison, guinea fowl, and rabbit stew, with sloe gin | C, Ce, M, Su</t>
  </si>
  <si>
    <t>M6 Grilled fillet of seabass, Jerusalem artichoke cream | Ce, F, M, Su</t>
  </si>
  <si>
    <t>M7 Roasted cod loin and dill panko-coated mussels | C, Ce, E, F, M, Mu, Su</t>
  </si>
  <si>
    <t>M10 Baked fillet of Scottish beef ‘Wellington’​ | C, Ce, E, M, Mu, Su   +£10</t>
  </si>
  <si>
    <t>M11</t>
  </si>
  <si>
    <t>M9 Courgette and butternut squash "Katsu", lemon grass and basil ricee | Mu, So, Su | Ve</t>
  </si>
  <si>
    <t>PD1 Ice vanilla pannacotta, blueberries, and granola C, M, Su | V</t>
  </si>
  <si>
    <t>PD2 Lemon sorbet, lemon curd, meringue, and lemon gel | E, M | V</t>
  </si>
  <si>
    <t>PD3 Champagne granite, green apple jelly, and apple sticks | Su | Ve</t>
  </si>
  <si>
    <t>D3 Vanilla pear puff, Brown butter, honey caramel | C, E, M | V</t>
  </si>
  <si>
    <t>D5 Steamed marmalade sponge, burnt orange, cinnamon ice-cream | C, E, M | V</t>
  </si>
  <si>
    <t>D9 Coffee chocolate pannacotta candid pecans | C, N | Ve</t>
  </si>
  <si>
    <t>D1 Apple crumble tart | C, E, M, N, So | V</t>
  </si>
  <si>
    <t>D2 Basque chocolate and hazelnut cheesecake | C, E, M, N, So, Su | V</t>
  </si>
  <si>
    <t>D4 Chai chocolate caramel mousse | C, E, M, So, Su | V</t>
  </si>
  <si>
    <t>D6 Plum, gingernuts and crème fraiche | C, M | V</t>
  </si>
  <si>
    <t>D7 Almond tart, tonka bean, roasted pineapple | E, N, M | V</t>
  </si>
  <si>
    <t>D8 Fresh fruit salad | M | V</t>
  </si>
  <si>
    <t>M8 Root vegetables, poppy, sunflower, and pumpkin seed crumble | C, M | V</t>
  </si>
  <si>
    <t>M11 Roast rib of British beef with Yorkshire pudding ​| C, Ce, E, M, Mu, Su   +£5</t>
  </si>
  <si>
    <t>S1 Chicken liver parfait, pickled blackberries | C, E, M, Su</t>
  </si>
  <si>
    <t>S3 Ham hock terrine with free range eggs leeks and parsley | C, Ce, E, M, Mu, Su</t>
  </si>
  <si>
    <t>S8 Almond style 'Feta' with herb de Provence olive tapenade | C, N, Su | Ve</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</si>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</sst>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3"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0"/>
      <color theme="1"/>
      <name val="Tahoma"/>
      <family val="2"/>
    </font>
    <font>
      <sz val="11"/>
      <color theme="1"/>
      <name val="Tahoma"/>
      <family val="2"/>
    </font>
    <font>
      <sz val="10"/>
      <color theme="1"/>
      <name val="Tahoma"/>
      <family val="2"/>
    </font>
    <font>
      <sz val="8"/>
      <color rgb="FF000099"/>
      <name val="Tahoma"/>
      <family val="2"/>
    </font>
    <font>
      <i/>
      <sz val="8"/>
      <color rgb="FF000099"/>
      <name val="Tahoma"/>
      <family val="2"/>
    </font>
    <font>
      <sz val="10"/>
      <color rgb="FF000099"/>
      <name val="Tahoma"/>
      <family val="2"/>
    </font>
    <font>
      <sz val="10"/>
      <name val="Tahoma"/>
      <family val="2"/>
    </font>
    <font>
      <u/>
      <sz val="11"/>
      <color theme="10"/>
      <name val="Tahoma"/>
      <family val="2"/>
    </font>
    <font>
      <i/>
      <sz val="10"/>
      <color theme="1"/>
      <name val="Tahoma"/>
      <family val="2"/>
    </font>
    <font>
      <b/>
      <i/>
      <sz val="10"/>
      <color theme="1"/>
      <name val="Tahoma"/>
      <family val="2"/>
    </font>
    <font>
      <sz val="15"/>
      <color theme="0"/>
      <name val="Tahoma"/>
      <family val="2"/>
    </font>
    <font>
      <sz val="13"/>
      <color theme="0"/>
      <name val="Tahoma"/>
      <family val="2"/>
    </font>
    <font>
      <i/>
      <sz val="10"/>
      <color rgb="FF000099"/>
      <name val="Tahoma"/>
      <family val="2"/>
    </font>
    <font>
      <sz val="10"/>
      <color theme="0"/>
      <name val="Tahoma"/>
      <family val="2"/>
    </font>
    <font>
      <sz val="9"/>
      <color rgb="FF000099"/>
      <name val="Tahoma"/>
      <family val="2"/>
    </font>
    <font>
      <b/>
      <sz val="10"/>
      <color rgb="FF0000CC"/>
      <name val="Tahoma"/>
      <family val="2"/>
    </font>
    <font>
      <b/>
      <sz val="10"/>
      <color rgb="FF000099"/>
      <name val="Tahoma"/>
      <family val="2"/>
    </font>
    <font>
      <sz val="8"/>
      <color theme="1"/>
      <name val="Tahoma"/>
      <family val="2"/>
    </font>
    <font>
      <i/>
      <sz val="8"/>
      <color theme="1"/>
      <name val="Tahoma"/>
      <family val="2"/>
    </font>
    <font>
      <b/>
      <sz val="10"/>
      <name val="Tahoma"/>
      <family val="2"/>
    </font>
    <font>
      <sz val="11"/>
      <color theme="1"/>
      <name val="Calibri"/>
      <family val="2"/>
      <scheme val="minor"/>
    </font>
    <font>
      <i/>
      <sz val="10"/>
      <color theme="0" tint="-0.499984740745262"/>
      <name val="Tahoma"/>
      <family val="2"/>
    </font>
    <font>
      <b/>
      <sz val="10"/>
      <color rgb="FFFF0000"/>
      <name val="Tahoma"/>
      <family val="2"/>
    </font>
    <font>
      <sz val="11"/>
      <color theme="0"/>
      <name val="Tahoma"/>
      <family val="2"/>
    </font>
    <font>
      <sz val="8"/>
      <color rgb="FF000000"/>
      <name val="Tahoma"/>
      <family val="2"/>
    </font>
    <font>
      <u/>
      <sz val="9"/>
      <color rgb="FF000099"/>
      <name val="Calibri"/>
      <family val="2"/>
      <scheme val="minor"/>
    </font>
    <font>
      <sz val="9"/>
      <color theme="1"/>
      <name val="Tahoma"/>
      <family val="2"/>
    </font>
    <font>
      <sz val="11"/>
      <color rgb="FF0000CC"/>
      <name val="Tahoma"/>
      <family val="2"/>
    </font>
    <font>
      <sz val="11"/>
      <color theme="0" tint="-0.499984740745262"/>
      <name val="Tahoma"/>
      <family val="2"/>
    </font>
    <font>
      <b/>
      <sz val="10"/>
      <color theme="0"/>
      <name val="Tahoma"/>
      <family val="2"/>
    </font>
    <font>
      <sz val="10"/>
      <color rgb="FF0000CC"/>
      <name val="Tahoma"/>
      <family val="2"/>
    </font>
    <font>
      <sz val="9.5"/>
      <color theme="0"/>
      <name val="Tahoma"/>
      <family val="2"/>
    </font>
    <font>
      <b/>
      <sz val="9.5"/>
      <color rgb="FF0000CC"/>
      <name val="Tahoma"/>
      <family val="2"/>
    </font>
    <font>
      <sz val="10"/>
      <color theme="1"/>
      <name val="Calibri"/>
      <family val="2"/>
    </font>
    <font>
      <b/>
      <sz val="10"/>
      <name val="Calibri"/>
      <family val="2"/>
      <scheme val="minor"/>
    </font>
    <font>
      <sz val="11"/>
      <color rgb="FFFF0000"/>
      <name val="Tahoma"/>
      <family val="2"/>
    </font>
    <font>
      <sz val="8"/>
      <name val="Calibri"/>
      <family val="2"/>
      <scheme val="minor"/>
    </font>
    <font>
      <sz val="9"/>
      <name val="Tahoma"/>
      <family val="2"/>
    </font>
  </fonts>
  <fills count="11">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medium">
        <color rgb="FFFF0000"/>
      </top>
      <bottom style="medium">
        <color rgb="FFFF0000"/>
      </bottom>
      <diagonal/>
    </border>
  </borders>
  <cellStyleXfs count="3">
    <xf numFmtId="0" fontId="0" fillId="0" borderId="0"/>
    <xf numFmtId="0" fontId="4" fillId="0" borderId="0" applyNumberFormat="0" applyFill="0" applyBorder="0" applyAlignment="0" applyProtection="0"/>
    <xf numFmtId="9" fontId="25" fillId="0" borderId="0" applyFont="0" applyFill="0" applyBorder="0" applyAlignment="0" applyProtection="0"/>
  </cellStyleXfs>
  <cellXfs count="117">
    <xf numFmtId="0" fontId="0" fillId="0" borderId="0" xfId="0"/>
    <xf numFmtId="0" fontId="1" fillId="0" borderId="0" xfId="0" applyFont="1" applyAlignment="1">
      <alignment horizontal="left"/>
    </xf>
    <xf numFmtId="0" fontId="1" fillId="0" borderId="0" xfId="0" applyFont="1"/>
    <xf numFmtId="0" fontId="3" fillId="0" borderId="0" xfId="0" applyFont="1"/>
    <xf numFmtId="0" fontId="2" fillId="0" borderId="0" xfId="0" applyFo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xf numFmtId="0" fontId="2" fillId="0" borderId="0" xfId="0" applyFont="1" applyAlignment="1">
      <alignment horizontal="left"/>
    </xf>
    <xf numFmtId="9" fontId="2" fillId="0" borderId="0" xfId="0" applyNumberFormat="1" applyFo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xf numFmtId="0" fontId="2" fillId="7" borderId="0" xfId="0" applyFont="1" applyFill="1"/>
    <xf numFmtId="0" fontId="6" fillId="0" borderId="0" xfId="0" applyFont="1" applyAlignment="1" applyProtection="1">
      <alignment wrapText="1"/>
      <protection hidden="1"/>
    </xf>
    <xf numFmtId="0" fontId="6" fillId="0" borderId="0" xfId="0" applyFont="1" applyProtection="1">
      <protection hidden="1"/>
    </xf>
    <xf numFmtId="0" fontId="6" fillId="0" borderId="0" xfId="0" quotePrefix="1" applyFont="1" applyProtection="1">
      <protection hidden="1"/>
    </xf>
    <xf numFmtId="0" fontId="6" fillId="2" borderId="0" xfId="0" applyFont="1" applyFill="1" applyProtection="1">
      <protection hidden="1"/>
    </xf>
    <xf numFmtId="0" fontId="8" fillId="2" borderId="0" xfId="0" applyFont="1" applyFill="1" applyProtection="1">
      <protection hidden="1"/>
    </xf>
    <xf numFmtId="0" fontId="10" fillId="2" borderId="0" xfId="0" applyFont="1" applyFill="1" applyProtection="1">
      <protection hidden="1"/>
    </xf>
    <xf numFmtId="0" fontId="8" fillId="2" borderId="0" xfId="0" applyFont="1" applyFill="1" applyAlignment="1" applyProtection="1">
      <alignment horizontal="center"/>
      <protection hidden="1"/>
    </xf>
    <xf numFmtId="1" fontId="7" fillId="0" borderId="0" xfId="0" applyNumberFormat="1" applyFont="1" applyAlignment="1" applyProtection="1">
      <alignment horizontal="center"/>
      <protection locked="0"/>
    </xf>
    <xf numFmtId="0" fontId="11" fillId="0" borderId="21" xfId="0" applyFont="1" applyBorder="1" applyAlignment="1" applyProtection="1">
      <alignment horizontal="center" vertical="center"/>
      <protection locked="0"/>
    </xf>
    <xf numFmtId="0" fontId="12" fillId="0" borderId="0" xfId="1" applyFont="1" applyProtection="1">
      <protection hidden="1"/>
    </xf>
    <xf numFmtId="0" fontId="7" fillId="2" borderId="0" xfId="0" applyFont="1" applyFill="1" applyProtection="1">
      <protection hidden="1"/>
    </xf>
    <xf numFmtId="0" fontId="17" fillId="2" borderId="0" xfId="0" applyFont="1" applyFill="1" applyProtection="1">
      <protection hidden="1"/>
    </xf>
    <xf numFmtId="0" fontId="19" fillId="2" borderId="0" xfId="0" applyFont="1" applyFill="1" applyProtection="1">
      <protection hidden="1"/>
    </xf>
    <xf numFmtId="0" fontId="5"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0" fontId="10" fillId="2" borderId="0" xfId="0" applyFont="1" applyFill="1" applyAlignment="1" applyProtection="1">
      <alignment horizontal="left" vertical="center"/>
      <protection hidden="1"/>
    </xf>
    <xf numFmtId="0" fontId="7"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10" fillId="2" borderId="0" xfId="0" applyFont="1" applyFill="1" applyAlignment="1" applyProtection="1">
      <alignment vertical="center"/>
      <protection hidden="1"/>
    </xf>
    <xf numFmtId="0" fontId="13"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7" fillId="4" borderId="0" xfId="0" applyFont="1" applyFill="1" applyAlignment="1" applyProtection="1">
      <alignment horizontal="left" wrapText="1"/>
      <protection hidden="1"/>
    </xf>
    <xf numFmtId="0" fontId="7" fillId="0" borderId="0" xfId="0" applyFont="1" applyAlignment="1" applyProtection="1">
      <alignment horizontal="left" wrapText="1"/>
      <protection hidden="1"/>
    </xf>
    <xf numFmtId="0" fontId="5" fillId="4" borderId="0" xfId="0" applyFont="1" applyFill="1" applyAlignment="1" applyProtection="1">
      <alignment horizontal="left" wrapText="1"/>
      <protection hidden="1"/>
    </xf>
    <xf numFmtId="0" fontId="7" fillId="4" borderId="0" xfId="0" applyFont="1" applyFill="1" applyAlignment="1" applyProtection="1">
      <alignment horizontal="left" vertical="top" wrapText="1"/>
      <protection hidden="1"/>
    </xf>
    <xf numFmtId="164" fontId="7" fillId="6" borderId="16" xfId="0" applyNumberFormat="1" applyFont="1" applyFill="1" applyBorder="1" applyAlignment="1" applyProtection="1">
      <alignment horizontal="center"/>
      <protection hidden="1"/>
    </xf>
    <xf numFmtId="1" fontId="2" fillId="7" borderId="0" xfId="0" applyNumberFormat="1" applyFont="1" applyFill="1"/>
    <xf numFmtId="0" fontId="7" fillId="0" borderId="0" xfId="0" applyFont="1" applyProtection="1">
      <protection hidden="1"/>
    </xf>
    <xf numFmtId="0" fontId="27" fillId="2" borderId="0" xfId="0" applyFont="1" applyFill="1" applyProtection="1">
      <protection hidden="1"/>
    </xf>
    <xf numFmtId="0" fontId="28" fillId="0" borderId="0" xfId="0" applyFont="1" applyProtection="1">
      <protection hidden="1"/>
    </xf>
    <xf numFmtId="4" fontId="18" fillId="0" borderId="0" xfId="0" applyNumberFormat="1" applyFont="1" applyAlignment="1" applyProtection="1">
      <alignment horizontal="left"/>
      <protection hidden="1"/>
    </xf>
    <xf numFmtId="0" fontId="18" fillId="0" borderId="0" xfId="0" applyFont="1" applyProtection="1">
      <protection hidden="1"/>
    </xf>
    <xf numFmtId="0" fontId="10" fillId="2" borderId="0" xfId="0" applyFont="1" applyFill="1" applyAlignment="1" applyProtection="1">
      <alignment horizontal="center"/>
      <protection hidden="1"/>
    </xf>
    <xf numFmtId="0" fontId="31" fillId="2" borderId="0" xfId="0" applyFont="1" applyFill="1" applyProtection="1">
      <protection hidden="1"/>
    </xf>
    <xf numFmtId="0" fontId="32" fillId="9" borderId="0" xfId="0" applyFont="1" applyFill="1" applyProtection="1">
      <protection hidden="1"/>
    </xf>
    <xf numFmtId="0" fontId="33" fillId="9" borderId="0" xfId="0" applyFont="1" applyFill="1" applyProtection="1">
      <protection hidden="1"/>
    </xf>
    <xf numFmtId="0" fontId="0" fillId="2" borderId="0" xfId="0" applyFill="1"/>
    <xf numFmtId="0" fontId="6" fillId="10" borderId="0" xfId="0" applyFont="1" applyFill="1" applyProtection="1">
      <protection hidden="1"/>
    </xf>
    <xf numFmtId="8" fontId="2" fillId="0" borderId="0" xfId="0" applyNumberFormat="1" applyFont="1"/>
    <xf numFmtId="0" fontId="35" fillId="2" borderId="0" xfId="0" applyFont="1" applyFill="1" applyProtection="1">
      <protection hidden="1"/>
    </xf>
    <xf numFmtId="0" fontId="39" fillId="0" borderId="0" xfId="0" applyFont="1"/>
    <xf numFmtId="0" fontId="40" fillId="0" borderId="0" xfId="0" applyFont="1" applyProtection="1">
      <protection hidden="1"/>
    </xf>
    <xf numFmtId="0" fontId="2" fillId="0" borderId="0" xfId="0" applyFont="1" applyFill="1"/>
    <xf numFmtId="0" fontId="2" fillId="0" borderId="0" xfId="0" applyFont="1" applyAlignment="1">
      <alignment wrapText="1"/>
    </xf>
    <xf numFmtId="4" fontId="28" fillId="0" borderId="0" xfId="0" applyNumberFormat="1" applyFont="1" applyProtection="1">
      <protection hidden="1"/>
    </xf>
    <xf numFmtId="1" fontId="2" fillId="0" borderId="0" xfId="0" applyNumberFormat="1" applyFont="1"/>
    <xf numFmtId="0" fontId="6" fillId="9" borderId="0" xfId="0" applyFont="1" applyFill="1" applyProtection="1">
      <protection hidden="1"/>
    </xf>
    <xf numFmtId="1" fontId="31" fillId="0" borderId="0" xfId="0" applyNumberFormat="1" applyFont="1" applyAlignment="1" applyProtection="1">
      <alignment horizontal="center"/>
      <protection locked="0"/>
    </xf>
    <xf numFmtId="0" fontId="16" fillId="3" borderId="0" xfId="0" applyFont="1" applyFill="1" applyAlignment="1" applyProtection="1">
      <alignment horizontal="center" vertical="center"/>
      <protection hidden="1"/>
    </xf>
    <xf numFmtId="0" fontId="42" fillId="0" borderId="0" xfId="0" applyFont="1" applyAlignment="1" applyProtection="1">
      <alignment horizontal="left" vertical="top" wrapText="1"/>
      <protection locked="0"/>
    </xf>
    <xf numFmtId="0" fontId="13" fillId="2" borderId="0" xfId="0" applyFont="1" applyFill="1" applyAlignment="1" applyProtection="1">
      <alignment horizontal="left" vertical="center"/>
      <protection hidden="1"/>
    </xf>
    <xf numFmtId="0" fontId="18" fillId="5" borderId="0" xfId="0" applyFont="1" applyFill="1" applyAlignment="1" applyProtection="1">
      <alignment horizontal="left" vertical="top" wrapText="1"/>
      <protection hidden="1"/>
    </xf>
    <xf numFmtId="0" fontId="11" fillId="0" borderId="0" xfId="0" applyFont="1" applyAlignment="1" applyProtection="1">
      <alignment horizontal="left" vertical="top" wrapText="1"/>
      <protection locked="0"/>
    </xf>
    <xf numFmtId="0" fontId="10" fillId="2" borderId="0" xfId="0" applyFont="1" applyFill="1" applyAlignment="1" applyProtection="1">
      <alignment horizontal="center"/>
      <protection hidden="1"/>
    </xf>
    <xf numFmtId="0" fontId="8" fillId="2" borderId="0" xfId="0" applyFont="1" applyFill="1" applyAlignment="1" applyProtection="1">
      <alignment horizontal="center" wrapText="1"/>
      <protection hidden="1"/>
    </xf>
    <xf numFmtId="0" fontId="31" fillId="0" borderId="0" xfId="0" applyFont="1" applyAlignment="1" applyProtection="1">
      <alignment horizontal="left"/>
      <protection locked="0"/>
    </xf>
    <xf numFmtId="4" fontId="31" fillId="8" borderId="0" xfId="0" applyNumberFormat="1" applyFont="1" applyFill="1" applyAlignment="1" applyProtection="1">
      <alignment horizontal="center"/>
      <protection hidden="1"/>
    </xf>
    <xf numFmtId="0" fontId="18" fillId="5" borderId="0" xfId="0" applyFont="1" applyFill="1" applyAlignment="1" applyProtection="1">
      <alignment horizontal="left" vertical="center" wrapText="1"/>
      <protection hidden="1"/>
    </xf>
    <xf numFmtId="0" fontId="5" fillId="6" borderId="7" xfId="0" applyFont="1" applyFill="1" applyBorder="1" applyAlignment="1" applyProtection="1">
      <alignment horizontal="right"/>
      <protection hidden="1"/>
    </xf>
    <xf numFmtId="0" fontId="5" fillId="6" borderId="8" xfId="0" applyFont="1" applyFill="1" applyBorder="1" applyAlignment="1" applyProtection="1">
      <alignment horizontal="right"/>
      <protection hidden="1"/>
    </xf>
    <xf numFmtId="0" fontId="7" fillId="6" borderId="3" xfId="0" applyFont="1" applyFill="1" applyBorder="1" applyAlignment="1" applyProtection="1">
      <alignment horizontal="left"/>
      <protection hidden="1"/>
    </xf>
    <xf numFmtId="0" fontId="7" fillId="6" borderId="4" xfId="0" applyFont="1" applyFill="1" applyBorder="1" applyAlignment="1" applyProtection="1">
      <alignment horizontal="left"/>
      <protection hidden="1"/>
    </xf>
    <xf numFmtId="164" fontId="7" fillId="6" borderId="15" xfId="0" applyNumberFormat="1" applyFont="1" applyFill="1" applyBorder="1" applyAlignment="1" applyProtection="1">
      <alignment horizontal="center"/>
      <protection hidden="1"/>
    </xf>
    <xf numFmtId="164" fontId="7" fillId="6" borderId="16" xfId="0" applyNumberFormat="1" applyFont="1" applyFill="1" applyBorder="1" applyAlignment="1" applyProtection="1">
      <alignment horizontal="center"/>
      <protection hidden="1"/>
    </xf>
    <xf numFmtId="164" fontId="7" fillId="6" borderId="17" xfId="0" applyNumberFormat="1" applyFont="1" applyFill="1" applyBorder="1" applyAlignment="1" applyProtection="1">
      <alignment horizontal="center"/>
      <protection hidden="1"/>
    </xf>
    <xf numFmtId="164" fontId="7" fillId="6" borderId="9" xfId="0" applyNumberFormat="1" applyFont="1" applyFill="1" applyBorder="1" applyAlignment="1" applyProtection="1">
      <alignment horizontal="center"/>
      <protection hidden="1"/>
    </xf>
    <xf numFmtId="164" fontId="7" fillId="6" borderId="10" xfId="0" applyNumberFormat="1" applyFont="1" applyFill="1" applyBorder="1" applyAlignment="1" applyProtection="1">
      <alignment horizontal="center"/>
      <protection hidden="1"/>
    </xf>
    <xf numFmtId="164" fontId="7" fillId="6" borderId="11" xfId="0" applyNumberFormat="1" applyFont="1" applyFill="1" applyBorder="1" applyAlignment="1" applyProtection="1">
      <alignment horizontal="center"/>
      <protection hidden="1"/>
    </xf>
    <xf numFmtId="0" fontId="15" fillId="3" borderId="0" xfId="0" applyFont="1" applyFill="1" applyAlignment="1" applyProtection="1">
      <alignment horizontal="center" vertical="center"/>
      <protection hidden="1"/>
    </xf>
    <xf numFmtId="0" fontId="7" fillId="6" borderId="22" xfId="0" applyFont="1" applyFill="1" applyBorder="1" applyAlignment="1" applyProtection="1">
      <alignment horizontal="left"/>
      <protection hidden="1"/>
    </xf>
    <xf numFmtId="0" fontId="7" fillId="6" borderId="23" xfId="0" applyFont="1" applyFill="1" applyBorder="1" applyAlignment="1" applyProtection="1">
      <alignment horizontal="left"/>
      <protection hidden="1"/>
    </xf>
    <xf numFmtId="0" fontId="5" fillId="6" borderId="12" xfId="0" applyFont="1" applyFill="1" applyBorder="1" applyAlignment="1" applyProtection="1">
      <alignment horizontal="center" wrapText="1"/>
      <protection hidden="1"/>
    </xf>
    <xf numFmtId="0" fontId="5" fillId="6" borderId="13" xfId="0" applyFont="1" applyFill="1" applyBorder="1" applyAlignment="1" applyProtection="1">
      <alignment horizontal="center" wrapText="1"/>
      <protection hidden="1"/>
    </xf>
    <xf numFmtId="0" fontId="5" fillId="6" borderId="14" xfId="0" applyFont="1" applyFill="1" applyBorder="1" applyAlignment="1" applyProtection="1">
      <alignment horizontal="center" wrapText="1"/>
      <protection hidden="1"/>
    </xf>
    <xf numFmtId="0" fontId="5" fillId="6" borderId="5" xfId="0" applyFont="1" applyFill="1" applyBorder="1" applyAlignment="1" applyProtection="1">
      <alignment horizontal="left" wrapText="1"/>
      <protection hidden="1"/>
    </xf>
    <xf numFmtId="0" fontId="5" fillId="6" borderId="6" xfId="0" applyFont="1" applyFill="1" applyBorder="1" applyAlignment="1" applyProtection="1">
      <alignment horizontal="left" wrapText="1"/>
      <protection hidden="1"/>
    </xf>
    <xf numFmtId="0" fontId="7" fillId="4" borderId="0" xfId="0" applyFont="1" applyFill="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2" xfId="0" applyFont="1" applyFill="1" applyBorder="1" applyAlignment="1" applyProtection="1">
      <alignment horizontal="center"/>
      <protection locked="0"/>
    </xf>
    <xf numFmtId="14" fontId="7" fillId="4" borderId="0" xfId="0" applyNumberFormat="1" applyFont="1" applyFill="1" applyAlignment="1" applyProtection="1">
      <alignment horizontal="center"/>
      <protection locked="0"/>
    </xf>
    <xf numFmtId="0" fontId="7" fillId="4" borderId="0" xfId="0" applyFont="1" applyFill="1" applyAlignment="1" applyProtection="1">
      <alignment horizontal="left"/>
      <protection locked="0"/>
    </xf>
    <xf numFmtId="0" fontId="13" fillId="4" borderId="0" xfId="0" applyFont="1" applyFill="1" applyAlignment="1" applyProtection="1">
      <alignment horizontal="center" vertical="center"/>
      <protection hidden="1"/>
    </xf>
    <xf numFmtId="20" fontId="11" fillId="4" borderId="0" xfId="0" applyNumberFormat="1" applyFont="1" applyFill="1" applyAlignment="1" applyProtection="1">
      <alignment horizontal="center"/>
      <protection locked="0"/>
    </xf>
    <xf numFmtId="0" fontId="36" fillId="5" borderId="0" xfId="0" applyFont="1" applyFill="1" applyAlignment="1" applyProtection="1">
      <alignment horizontal="left" vertical="top" wrapText="1"/>
      <protection hidden="1"/>
    </xf>
    <xf numFmtId="0" fontId="42" fillId="4" borderId="0" xfId="0" applyFont="1" applyFill="1" applyAlignment="1" applyProtection="1">
      <alignment horizontal="center"/>
      <protection locked="0"/>
    </xf>
    <xf numFmtId="0" fontId="5" fillId="6" borderId="18" xfId="0" applyFont="1" applyFill="1" applyBorder="1" applyAlignment="1" applyProtection="1">
      <alignment horizontal="center" wrapText="1"/>
      <protection hidden="1"/>
    </xf>
    <xf numFmtId="164" fontId="7" fillId="6" borderId="19" xfId="0" applyNumberFormat="1" applyFont="1" applyFill="1" applyBorder="1" applyAlignment="1" applyProtection="1">
      <alignment horizontal="center"/>
      <protection hidden="1"/>
    </xf>
    <xf numFmtId="164" fontId="5" fillId="6" borderId="15" xfId="0" applyNumberFormat="1" applyFont="1" applyFill="1" applyBorder="1" applyAlignment="1" applyProtection="1">
      <alignment horizontal="center"/>
      <protection hidden="1"/>
    </xf>
    <xf numFmtId="164" fontId="5" fillId="6" borderId="16" xfId="0" applyNumberFormat="1" applyFont="1" applyFill="1" applyBorder="1" applyAlignment="1" applyProtection="1">
      <alignment horizontal="center"/>
      <protection hidden="1"/>
    </xf>
    <xf numFmtId="164" fontId="5" fillId="6" borderId="20" xfId="0" applyNumberFormat="1" applyFont="1" applyFill="1" applyBorder="1" applyAlignment="1" applyProtection="1">
      <alignment horizontal="center"/>
      <protection hidden="1"/>
    </xf>
    <xf numFmtId="9" fontId="26" fillId="6" borderId="9" xfId="2" applyFont="1" applyFill="1" applyBorder="1" applyAlignment="1" applyProtection="1">
      <alignment horizontal="center"/>
      <protection hidden="1"/>
    </xf>
    <xf numFmtId="9" fontId="26" fillId="6" borderId="10" xfId="2" applyFont="1" applyFill="1" applyBorder="1" applyAlignment="1" applyProtection="1">
      <alignment horizontal="center"/>
      <protection hidden="1"/>
    </xf>
    <xf numFmtId="9" fontId="26" fillId="6" borderId="9" xfId="2" applyNumberFormat="1" applyFont="1" applyFill="1" applyBorder="1" applyAlignment="1" applyProtection="1">
      <alignment horizontal="center"/>
      <protection hidden="1"/>
    </xf>
    <xf numFmtId="9" fontId="26" fillId="6" borderId="10" xfId="2" applyNumberFormat="1" applyFont="1" applyFill="1" applyBorder="1" applyAlignment="1" applyProtection="1">
      <alignment horizontal="center"/>
      <protection hidden="1"/>
    </xf>
    <xf numFmtId="0" fontId="18" fillId="0" borderId="0" xfId="0" applyFont="1" applyAlignment="1" applyProtection="1">
      <alignment horizontal="left"/>
      <protection locked="0"/>
    </xf>
    <xf numFmtId="4" fontId="7" fillId="0" borderId="0" xfId="0" applyNumberFormat="1" applyFont="1" applyAlignment="1" applyProtection="1">
      <alignment horizontal="center"/>
      <protection hidden="1"/>
    </xf>
    <xf numFmtId="0" fontId="5" fillId="0" borderId="1" xfId="0" applyFont="1" applyBorder="1" applyAlignment="1" applyProtection="1">
      <alignment horizontal="left"/>
      <protection locked="0" hidden="1"/>
    </xf>
    <xf numFmtId="0" fontId="5" fillId="0" borderId="24" xfId="0" applyFont="1" applyBorder="1" applyAlignment="1" applyProtection="1">
      <alignment horizontal="left"/>
      <protection locked="0" hidden="1"/>
    </xf>
    <xf numFmtId="0" fontId="5" fillId="0" borderId="2" xfId="0" applyFont="1" applyBorder="1" applyAlignment="1" applyProtection="1">
      <alignment horizontal="left"/>
      <protection locked="0" hidden="1"/>
    </xf>
    <xf numFmtId="0" fontId="30" fillId="2" borderId="0" xfId="1" applyFont="1" applyFill="1" applyAlignment="1" applyProtection="1">
      <alignment horizontal="center" vertical="center"/>
      <protection locked="0"/>
    </xf>
    <xf numFmtId="0" fontId="7" fillId="0" borderId="0" xfId="0" applyFont="1" applyAlignment="1" applyProtection="1">
      <alignment horizontal="left"/>
      <protection locked="0"/>
    </xf>
    <xf numFmtId="4" fontId="7" fillId="8" borderId="0" xfId="0" applyNumberFormat="1" applyFont="1" applyFill="1" applyAlignment="1" applyProtection="1">
      <alignment horizontal="center"/>
      <protection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E27FD5E7-2370-44B2-9DCA-55C79DB7DC64}"/>
  </tableStyles>
  <colors>
    <mruColors>
      <color rgb="FF0000CC"/>
      <color rgb="FF0000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visiting/venue-hire/commons/planning/flowers/" TargetMode="External"/><Relationship Id="rId7" Type="http://schemas.openxmlformats.org/officeDocument/2006/relationships/hyperlink" Target="https://www.parliament.uk/visiting/venue-hire/commons/planning/printing/"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gifts/" TargetMode="External"/><Relationship Id="rId5" Type="http://schemas.openxmlformats.org/officeDocument/2006/relationships/hyperlink" Target="https://www.parliament.uk/visiting/venue-hire/commons/planning/information/#deliveries" TargetMode="External"/><Relationship Id="rId4" Type="http://schemas.openxmlformats.org/officeDocument/2006/relationships/hyperlink" Target="https://www.parliament.uk/hoc-a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2068286</xdr:colOff>
      <xdr:row>1</xdr:row>
      <xdr:rowOff>73483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770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62</xdr:row>
          <xdr:rowOff>38100</xdr:rowOff>
        </xdr:from>
        <xdr:to>
          <xdr:col>14</xdr:col>
          <xdr:colOff>9525</xdr:colOff>
          <xdr:row>64</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64</xdr:row>
          <xdr:rowOff>161925</xdr:rowOff>
        </xdr:from>
        <xdr:to>
          <xdr:col>15</xdr:col>
          <xdr:colOff>152400</xdr:colOff>
          <xdr:row>67</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63</xdr:row>
          <xdr:rowOff>19050</xdr:rowOff>
        </xdr:from>
        <xdr:to>
          <xdr:col>26</xdr:col>
          <xdr:colOff>228600</xdr:colOff>
          <xdr:row>65</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64</xdr:row>
          <xdr:rowOff>171450</xdr:rowOff>
        </xdr:from>
        <xdr:to>
          <xdr:col>26</xdr:col>
          <xdr:colOff>228600</xdr:colOff>
          <xdr:row>67</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78</xdr:row>
          <xdr:rowOff>19050</xdr:rowOff>
        </xdr:from>
        <xdr:to>
          <xdr:col>10</xdr:col>
          <xdr:colOff>152400</xdr:colOff>
          <xdr:row>81</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78</xdr:row>
          <xdr:rowOff>19050</xdr:rowOff>
        </xdr:from>
        <xdr:to>
          <xdr:col>17</xdr:col>
          <xdr:colOff>133350</xdr:colOff>
          <xdr:row>81</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61</xdr:row>
          <xdr:rowOff>0</xdr:rowOff>
        </xdr:from>
        <xdr:to>
          <xdr:col>16</xdr:col>
          <xdr:colOff>219075</xdr:colOff>
          <xdr:row>62</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61</xdr:row>
          <xdr:rowOff>9525</xdr:rowOff>
        </xdr:from>
        <xdr:to>
          <xdr:col>26</xdr:col>
          <xdr:colOff>228600</xdr:colOff>
          <xdr:row>62</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61</xdr:row>
          <xdr:rowOff>171450</xdr:rowOff>
        </xdr:from>
        <xdr:to>
          <xdr:col>25</xdr:col>
          <xdr:colOff>0</xdr:colOff>
          <xdr:row>64</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63</xdr:row>
          <xdr:rowOff>19050</xdr:rowOff>
        </xdr:from>
        <xdr:to>
          <xdr:col>16</xdr:col>
          <xdr:colOff>209550</xdr:colOff>
          <xdr:row>65</xdr:row>
          <xdr:rowOff>47625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0</xdr:rowOff>
        </xdr:from>
        <xdr:to>
          <xdr:col>22</xdr:col>
          <xdr:colOff>19050</xdr:colOff>
          <xdr:row>62</xdr:row>
          <xdr:rowOff>66675</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62</xdr:row>
          <xdr:rowOff>0</xdr:rowOff>
        </xdr:from>
        <xdr:to>
          <xdr:col>22</xdr:col>
          <xdr:colOff>19050</xdr:colOff>
          <xdr:row>64</xdr:row>
          <xdr:rowOff>28575</xdr:rowOff>
        </xdr:to>
        <xdr:sp macro="" textlink="">
          <xdr:nvSpPr>
            <xdr:cNvPr id="2157" name="Check Box 109" descr="Malt whiskey"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19050</xdr:rowOff>
        </xdr:from>
        <xdr:to>
          <xdr:col>22</xdr:col>
          <xdr:colOff>19050</xdr:colOff>
          <xdr:row>65</xdr:row>
          <xdr:rowOff>47625</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64</xdr:row>
          <xdr:rowOff>161925</xdr:rowOff>
        </xdr:from>
        <xdr:to>
          <xdr:col>22</xdr:col>
          <xdr:colOff>19050</xdr:colOff>
          <xdr:row>67</xdr:row>
          <xdr:rowOff>19050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26</xdr:col>
      <xdr:colOff>28575</xdr:colOff>
      <xdr:row>50</xdr:row>
      <xdr:rowOff>158115</xdr:rowOff>
    </xdr:from>
    <xdr:ext cx="565277" cy="734635"/>
    <xdr:pic>
      <xdr:nvPicPr>
        <xdr:cNvPr id="22" name="Picture 21" descr="Related image">
          <a:hlinkClick xmlns:r="http://schemas.openxmlformats.org/officeDocument/2006/relationships" r:id="rId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09815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128</xdr:row>
      <xdr:rowOff>26421</xdr:rowOff>
    </xdr:from>
    <xdr:ext cx="565277" cy="734635"/>
    <xdr:pic>
      <xdr:nvPicPr>
        <xdr:cNvPr id="23" name="Picture 22" descr="Related image">
          <a:hlinkClick xmlns:r="http://schemas.openxmlformats.org/officeDocument/2006/relationships" r:id="rId3"/>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4655" y="169047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155</xdr:row>
      <xdr:rowOff>167640</xdr:rowOff>
    </xdr:from>
    <xdr:ext cx="565277" cy="734635"/>
    <xdr:pic>
      <xdr:nvPicPr>
        <xdr:cNvPr id="24" name="Picture 23" descr="Related image">
          <a:hlinkClick xmlns:r="http://schemas.openxmlformats.org/officeDocument/2006/relationships" r:id="rId4"/>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6560" y="206273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167</xdr:row>
      <xdr:rowOff>160020</xdr:rowOff>
    </xdr:from>
    <xdr:ext cx="565277" cy="734635"/>
    <xdr:pic>
      <xdr:nvPicPr>
        <xdr:cNvPr id="25" name="Picture 24" descr="Related image">
          <a:hlinkClick xmlns:r="http://schemas.openxmlformats.org/officeDocument/2006/relationships" r:id="rId5"/>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55130" y="227990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177</xdr:row>
      <xdr:rowOff>9525</xdr:rowOff>
    </xdr:from>
    <xdr:to>
      <xdr:col>27</xdr:col>
      <xdr:colOff>2667</xdr:colOff>
      <xdr:row>181</xdr:row>
      <xdr:rowOff>13843</xdr:rowOff>
    </xdr:to>
    <xdr:pic>
      <xdr:nvPicPr>
        <xdr:cNvPr id="28" name="Picture 27" descr="Related image">
          <a:hlinkClick xmlns:r="http://schemas.openxmlformats.org/officeDocument/2006/relationships" r:id="rId6"/>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74180" y="2535364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26</xdr:col>
      <xdr:colOff>28575</xdr:colOff>
      <xdr:row>140</xdr:row>
      <xdr:rowOff>79761</xdr:rowOff>
    </xdr:from>
    <xdr:ext cx="565277" cy="734635"/>
    <xdr:pic>
      <xdr:nvPicPr>
        <xdr:cNvPr id="35" name="Picture 34" descr="Related image">
          <a:hlinkClick xmlns:r="http://schemas.openxmlformats.org/officeDocument/2006/relationships" r:id="rId7"/>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48968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26504</xdr:colOff>
      <xdr:row>108</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4464" y="1637538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107</xdr:row>
          <xdr:rowOff>171450</xdr:rowOff>
        </xdr:from>
        <xdr:to>
          <xdr:col>3</xdr:col>
          <xdr:colOff>228600</xdr:colOff>
          <xdr:row>109</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107</xdr:row>
          <xdr:rowOff>171450</xdr:rowOff>
        </xdr:from>
        <xdr:to>
          <xdr:col>5</xdr:col>
          <xdr:colOff>228600</xdr:colOff>
          <xdr:row>109</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108</xdr:row>
          <xdr:rowOff>0</xdr:rowOff>
        </xdr:from>
        <xdr:to>
          <xdr:col>7</xdr:col>
          <xdr:colOff>152400</xdr:colOff>
          <xdr:row>109</xdr:row>
          <xdr:rowOff>28575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111</xdr:row>
          <xdr:rowOff>0</xdr:rowOff>
        </xdr:from>
        <xdr:to>
          <xdr:col>5</xdr:col>
          <xdr:colOff>238125</xdr:colOff>
          <xdr:row>112</xdr:row>
          <xdr:rowOff>38100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111</xdr:row>
          <xdr:rowOff>171450</xdr:rowOff>
        </xdr:from>
        <xdr:to>
          <xdr:col>5</xdr:col>
          <xdr:colOff>247650</xdr:colOff>
          <xdr:row>113</xdr:row>
          <xdr:rowOff>9525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111</xdr:row>
          <xdr:rowOff>0</xdr:rowOff>
        </xdr:from>
        <xdr:to>
          <xdr:col>9</xdr:col>
          <xdr:colOff>190500</xdr:colOff>
          <xdr:row>112</xdr:row>
          <xdr:rowOff>19050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111</xdr:row>
          <xdr:rowOff>161925</xdr:rowOff>
        </xdr:from>
        <xdr:to>
          <xdr:col>11</xdr:col>
          <xdr:colOff>114300</xdr:colOff>
          <xdr:row>113</xdr:row>
          <xdr:rowOff>28575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9525</xdr:rowOff>
        </xdr:from>
        <xdr:to>
          <xdr:col>13</xdr:col>
          <xdr:colOff>228600</xdr:colOff>
          <xdr:row>112</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showWhiteSpace="0" view="pageLayout" zoomScale="75" zoomScaleNormal="100" zoomScalePageLayoutView="75" workbookViewId="0">
      <selection activeCell="S4" sqref="S4"/>
    </sheetView>
  </sheetViews>
  <sheetFormatPr defaultRowHeight="12.75" x14ac:dyDescent="0.2"/>
  <cols>
    <col min="1" max="1" width="87.28515625" style="37" customWidth="1"/>
    <col min="2" max="256" width="8.85546875" style="37"/>
    <col min="257" max="257" width="87.28515625" style="37" customWidth="1"/>
    <col min="258" max="512" width="8.85546875" style="37"/>
    <col min="513" max="513" width="87.28515625" style="37" customWidth="1"/>
    <col min="514" max="768" width="8.85546875" style="37"/>
    <col min="769" max="769" width="87.28515625" style="37" customWidth="1"/>
    <col min="770" max="1024" width="8.85546875" style="37"/>
    <col min="1025" max="1025" width="87.28515625" style="37" customWidth="1"/>
    <col min="1026" max="1280" width="8.85546875" style="37"/>
    <col min="1281" max="1281" width="87.28515625" style="37" customWidth="1"/>
    <col min="1282" max="1536" width="8.85546875" style="37"/>
    <col min="1537" max="1537" width="87.28515625" style="37" customWidth="1"/>
    <col min="1538" max="1792" width="8.85546875" style="37"/>
    <col min="1793" max="1793" width="87.28515625" style="37" customWidth="1"/>
    <col min="1794" max="2048" width="8.85546875" style="37"/>
    <col min="2049" max="2049" width="87.28515625" style="37" customWidth="1"/>
    <col min="2050" max="2304" width="8.85546875" style="37"/>
    <col min="2305" max="2305" width="87.28515625" style="37" customWidth="1"/>
    <col min="2306" max="2560" width="8.85546875" style="37"/>
    <col min="2561" max="2561" width="87.28515625" style="37" customWidth="1"/>
    <col min="2562" max="2816" width="8.85546875" style="37"/>
    <col min="2817" max="2817" width="87.28515625" style="37" customWidth="1"/>
    <col min="2818" max="3072" width="8.85546875" style="37"/>
    <col min="3073" max="3073" width="87.28515625" style="37" customWidth="1"/>
    <col min="3074" max="3328" width="8.85546875" style="37"/>
    <col min="3329" max="3329" width="87.28515625" style="37" customWidth="1"/>
    <col min="3330" max="3584" width="8.85546875" style="37"/>
    <col min="3585" max="3585" width="87.28515625" style="37" customWidth="1"/>
    <col min="3586" max="3840" width="8.85546875" style="37"/>
    <col min="3841" max="3841" width="87.28515625" style="37" customWidth="1"/>
    <col min="3842" max="4096" width="8.85546875" style="37"/>
    <col min="4097" max="4097" width="87.28515625" style="37" customWidth="1"/>
    <col min="4098" max="4352" width="8.85546875" style="37"/>
    <col min="4353" max="4353" width="87.28515625" style="37" customWidth="1"/>
    <col min="4354" max="4608" width="8.85546875" style="37"/>
    <col min="4609" max="4609" width="87.28515625" style="37" customWidth="1"/>
    <col min="4610" max="4864" width="8.85546875" style="37"/>
    <col min="4865" max="4865" width="87.28515625" style="37" customWidth="1"/>
    <col min="4866" max="5120" width="8.85546875" style="37"/>
    <col min="5121" max="5121" width="87.28515625" style="37" customWidth="1"/>
    <col min="5122" max="5376" width="8.85546875" style="37"/>
    <col min="5377" max="5377" width="87.28515625" style="37" customWidth="1"/>
    <col min="5378" max="5632" width="8.85546875" style="37"/>
    <col min="5633" max="5633" width="87.28515625" style="37" customWidth="1"/>
    <col min="5634" max="5888" width="8.85546875" style="37"/>
    <col min="5889" max="5889" width="87.28515625" style="37" customWidth="1"/>
    <col min="5890" max="6144" width="8.85546875" style="37"/>
    <col min="6145" max="6145" width="87.28515625" style="37" customWidth="1"/>
    <col min="6146" max="6400" width="8.85546875" style="37"/>
    <col min="6401" max="6401" width="87.28515625" style="37" customWidth="1"/>
    <col min="6402" max="6656" width="8.85546875" style="37"/>
    <col min="6657" max="6657" width="87.28515625" style="37" customWidth="1"/>
    <col min="6658" max="6912" width="8.85546875" style="37"/>
    <col min="6913" max="6913" width="87.28515625" style="37" customWidth="1"/>
    <col min="6914" max="7168" width="8.85546875" style="37"/>
    <col min="7169" max="7169" width="87.28515625" style="37" customWidth="1"/>
    <col min="7170" max="7424" width="8.85546875" style="37"/>
    <col min="7425" max="7425" width="87.28515625" style="37" customWidth="1"/>
    <col min="7426" max="7680" width="8.85546875" style="37"/>
    <col min="7681" max="7681" width="87.28515625" style="37" customWidth="1"/>
    <col min="7682" max="7936" width="8.85546875" style="37"/>
    <col min="7937" max="7937" width="87.28515625" style="37" customWidth="1"/>
    <col min="7938" max="8192" width="8.85546875" style="37"/>
    <col min="8193" max="8193" width="87.28515625" style="37" customWidth="1"/>
    <col min="8194" max="8448" width="8.85546875" style="37"/>
    <col min="8449" max="8449" width="87.28515625" style="37" customWidth="1"/>
    <col min="8450" max="8704" width="8.85546875" style="37"/>
    <col min="8705" max="8705" width="87.28515625" style="37" customWidth="1"/>
    <col min="8706" max="8960" width="8.85546875" style="37"/>
    <col min="8961" max="8961" width="87.28515625" style="37" customWidth="1"/>
    <col min="8962" max="9216" width="8.85546875" style="37"/>
    <col min="9217" max="9217" width="87.28515625" style="37" customWidth="1"/>
    <col min="9218" max="9472" width="8.85546875" style="37"/>
    <col min="9473" max="9473" width="87.28515625" style="37" customWidth="1"/>
    <col min="9474" max="9728" width="8.85546875" style="37"/>
    <col min="9729" max="9729" width="87.28515625" style="37" customWidth="1"/>
    <col min="9730" max="9984" width="8.85546875" style="37"/>
    <col min="9985" max="9985" width="87.28515625" style="37" customWidth="1"/>
    <col min="9986" max="10240" width="8.85546875" style="37"/>
    <col min="10241" max="10241" width="87.28515625" style="37" customWidth="1"/>
    <col min="10242" max="10496" width="8.85546875" style="37"/>
    <col min="10497" max="10497" width="87.28515625" style="37" customWidth="1"/>
    <col min="10498" max="10752" width="8.85546875" style="37"/>
    <col min="10753" max="10753" width="87.28515625" style="37" customWidth="1"/>
    <col min="10754" max="11008" width="8.85546875" style="37"/>
    <col min="11009" max="11009" width="87.28515625" style="37" customWidth="1"/>
    <col min="11010" max="11264" width="8.85546875" style="37"/>
    <col min="11265" max="11265" width="87.28515625" style="37" customWidth="1"/>
    <col min="11266" max="11520" width="8.85546875" style="37"/>
    <col min="11521" max="11521" width="87.28515625" style="37" customWidth="1"/>
    <col min="11522" max="11776" width="8.85546875" style="37"/>
    <col min="11777" max="11777" width="87.28515625" style="37" customWidth="1"/>
    <col min="11778" max="12032" width="8.85546875" style="37"/>
    <col min="12033" max="12033" width="87.28515625" style="37" customWidth="1"/>
    <col min="12034" max="12288" width="8.85546875" style="37"/>
    <col min="12289" max="12289" width="87.28515625" style="37" customWidth="1"/>
    <col min="12290" max="12544" width="8.85546875" style="37"/>
    <col min="12545" max="12545" width="87.28515625" style="37" customWidth="1"/>
    <col min="12546" max="12800" width="8.85546875" style="37"/>
    <col min="12801" max="12801" width="87.28515625" style="37" customWidth="1"/>
    <col min="12802" max="13056" width="8.85546875" style="37"/>
    <col min="13057" max="13057" width="87.28515625" style="37" customWidth="1"/>
    <col min="13058" max="13312" width="8.85546875" style="37"/>
    <col min="13313" max="13313" width="87.28515625" style="37" customWidth="1"/>
    <col min="13314" max="13568" width="8.85546875" style="37"/>
    <col min="13569" max="13569" width="87.28515625" style="37" customWidth="1"/>
    <col min="13570" max="13824" width="8.85546875" style="37"/>
    <col min="13825" max="13825" width="87.28515625" style="37" customWidth="1"/>
    <col min="13826" max="14080" width="8.85546875" style="37"/>
    <col min="14081" max="14081" width="87.28515625" style="37" customWidth="1"/>
    <col min="14082" max="14336" width="8.85546875" style="37"/>
    <col min="14337" max="14337" width="87.28515625" style="37" customWidth="1"/>
    <col min="14338" max="14592" width="8.85546875" style="37"/>
    <col min="14593" max="14593" width="87.28515625" style="37" customWidth="1"/>
    <col min="14594" max="14848" width="8.85546875" style="37"/>
    <col min="14849" max="14849" width="87.28515625" style="37" customWidth="1"/>
    <col min="14850" max="15104" width="8.85546875" style="37"/>
    <col min="15105" max="15105" width="87.28515625" style="37" customWidth="1"/>
    <col min="15106" max="15360" width="8.85546875" style="37"/>
    <col min="15361" max="15361" width="87.28515625" style="37" customWidth="1"/>
    <col min="15362" max="15616" width="8.85546875" style="37"/>
    <col min="15617" max="15617" width="87.28515625" style="37" customWidth="1"/>
    <col min="15618" max="15872" width="8.85546875" style="37"/>
    <col min="15873" max="15873" width="87.28515625" style="37" customWidth="1"/>
    <col min="15874" max="16128" width="8.85546875" style="37"/>
    <col min="16129" max="16129" width="87.28515625" style="37" customWidth="1"/>
    <col min="16130" max="16384" width="8.85546875" style="37"/>
  </cols>
  <sheetData>
    <row r="1" spans="1:1" ht="55.15" customHeight="1" x14ac:dyDescent="0.2">
      <c r="A1" s="36"/>
    </row>
    <row r="2" spans="1:1" x14ac:dyDescent="0.2">
      <c r="A2" s="36"/>
    </row>
    <row r="3" spans="1:1" x14ac:dyDescent="0.2">
      <c r="A3" s="38" t="s">
        <v>0</v>
      </c>
    </row>
    <row r="4" spans="1:1" ht="409.6" customHeight="1" x14ac:dyDescent="0.2">
      <c r="A4" s="39" t="s">
        <v>242</v>
      </c>
    </row>
  </sheetData>
  <sheetProtection select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Y185"/>
  <sheetViews>
    <sheetView zoomScaleNormal="100" zoomScaleSheetLayoutView="130" workbookViewId="0">
      <pane ySplit="6" topLeftCell="A7" activePane="bottomLeft" state="frozen"/>
      <selection pane="bottomLeft" activeCell="E12" sqref="E12:G12"/>
    </sheetView>
  </sheetViews>
  <sheetFormatPr defaultColWidth="8.85546875" defaultRowHeight="14.25" x14ac:dyDescent="0.2"/>
  <cols>
    <col min="1" max="5" width="3.7109375" style="15" customWidth="1"/>
    <col min="6" max="6" width="4.5703125" style="15" customWidth="1"/>
    <col min="7" max="20" width="3.7109375" style="15" customWidth="1"/>
    <col min="21" max="21" width="4.5703125" style="15" customWidth="1"/>
    <col min="22" max="23" width="3.7109375" style="15" customWidth="1"/>
    <col min="24" max="24" width="5.140625" style="15" customWidth="1"/>
    <col min="25" max="26" width="3.7109375" style="15" customWidth="1"/>
    <col min="27" max="16384" width="8.85546875" style="15"/>
  </cols>
  <sheetData>
    <row r="1" spans="1:45" s="14" customFormat="1" ht="41.45" customHeight="1" thickTop="1" x14ac:dyDescent="0.2">
      <c r="A1" s="89" t="s">
        <v>1</v>
      </c>
      <c r="B1" s="90"/>
      <c r="C1" s="90"/>
      <c r="D1" s="90"/>
      <c r="E1" s="90"/>
      <c r="F1" s="90"/>
      <c r="G1" s="90"/>
      <c r="H1" s="90"/>
      <c r="I1" s="90"/>
      <c r="J1" s="90"/>
      <c r="K1" s="86" t="s">
        <v>2</v>
      </c>
      <c r="L1" s="87"/>
      <c r="M1" s="88"/>
      <c r="N1" s="86" t="s">
        <v>3</v>
      </c>
      <c r="O1" s="87"/>
      <c r="P1" s="87"/>
      <c r="Q1" s="87"/>
      <c r="R1" s="88"/>
      <c r="S1" s="86" t="s">
        <v>4</v>
      </c>
      <c r="T1" s="87"/>
      <c r="U1" s="87"/>
      <c r="V1" s="100"/>
    </row>
    <row r="2" spans="1:45" ht="14.45" customHeight="1" x14ac:dyDescent="0.2">
      <c r="A2" s="75" t="s">
        <v>5</v>
      </c>
      <c r="B2" s="76"/>
      <c r="C2" s="76"/>
      <c r="D2" s="76"/>
      <c r="E2" s="76"/>
      <c r="F2" s="76"/>
      <c r="G2" s="76"/>
      <c r="H2" s="76"/>
      <c r="I2" s="76"/>
      <c r="J2" s="76"/>
      <c r="K2" s="80">
        <f>SUM(AB36:AB46)/1.2</f>
        <v>0</v>
      </c>
      <c r="L2" s="81"/>
      <c r="M2" s="82"/>
      <c r="N2" s="80">
        <f>SUM(K2*20%)</f>
        <v>0</v>
      </c>
      <c r="O2" s="81"/>
      <c r="P2" s="81"/>
      <c r="Q2" s="107">
        <v>0.2</v>
      </c>
      <c r="R2" s="108"/>
      <c r="S2" s="80">
        <f>SUM(K2:P2)</f>
        <v>0</v>
      </c>
      <c r="T2" s="81"/>
      <c r="U2" s="81"/>
      <c r="V2" s="101"/>
    </row>
    <row r="3" spans="1:45" ht="14.45" customHeight="1" x14ac:dyDescent="0.2">
      <c r="A3" s="75" t="s">
        <v>6</v>
      </c>
      <c r="B3" s="76"/>
      <c r="C3" s="76"/>
      <c r="D3" s="76"/>
      <c r="E3" s="76"/>
      <c r="F3" s="76"/>
      <c r="G3" s="76"/>
      <c r="H3" s="76"/>
      <c r="I3" s="76"/>
      <c r="J3" s="76"/>
      <c r="K3" s="80">
        <f>SUM(X72:Y78)/1.2</f>
        <v>0</v>
      </c>
      <c r="L3" s="81"/>
      <c r="M3" s="82"/>
      <c r="N3" s="80">
        <f>SUM(K3*20%)</f>
        <v>0</v>
      </c>
      <c r="O3" s="81"/>
      <c r="P3" s="81"/>
      <c r="Q3" s="105">
        <v>0.2</v>
      </c>
      <c r="R3" s="106"/>
      <c r="S3" s="80">
        <f>SUM(K3:P3)</f>
        <v>0</v>
      </c>
      <c r="T3" s="81"/>
      <c r="U3" s="81"/>
      <c r="V3" s="101"/>
    </row>
    <row r="4" spans="1:45" ht="14.45" customHeight="1" x14ac:dyDescent="0.2">
      <c r="A4" s="75" t="s">
        <v>7</v>
      </c>
      <c r="B4" s="76"/>
      <c r="C4" s="76"/>
      <c r="D4" s="76"/>
      <c r="E4" s="76"/>
      <c r="F4" s="76"/>
      <c r="G4" s="76"/>
      <c r="H4" s="76"/>
      <c r="I4" s="76"/>
      <c r="J4" s="76"/>
      <c r="K4" s="80">
        <f>SUM(K2:M3)*12.5%</f>
        <v>0</v>
      </c>
      <c r="L4" s="81"/>
      <c r="M4" s="82"/>
      <c r="N4" s="80">
        <f>SUM(K4*20%)</f>
        <v>0</v>
      </c>
      <c r="O4" s="81"/>
      <c r="P4" s="81"/>
      <c r="Q4" s="105">
        <v>0.2</v>
      </c>
      <c r="R4" s="106"/>
      <c r="S4" s="80">
        <f>SUM(K4:P4)</f>
        <v>0</v>
      </c>
      <c r="T4" s="81"/>
      <c r="U4" s="81"/>
      <c r="V4" s="101"/>
    </row>
    <row r="5" spans="1:45" ht="14.45" customHeight="1" x14ac:dyDescent="0.2">
      <c r="A5" s="84" t="s">
        <v>184</v>
      </c>
      <c r="B5" s="85"/>
      <c r="C5" s="85"/>
      <c r="D5" s="85"/>
      <c r="E5" s="85"/>
      <c r="F5" s="85"/>
      <c r="G5" s="85"/>
      <c r="H5" s="85"/>
      <c r="I5" s="85"/>
      <c r="J5" s="85"/>
      <c r="K5" s="80">
        <f>SUM(X120:Y126,AB141:AD147)/1.2</f>
        <v>0</v>
      </c>
      <c r="L5" s="81"/>
      <c r="M5" s="82"/>
      <c r="N5" s="80">
        <f>SUM(K5*20%)</f>
        <v>0</v>
      </c>
      <c r="O5" s="81"/>
      <c r="P5" s="81"/>
      <c r="Q5" s="105">
        <v>0.2</v>
      </c>
      <c r="R5" s="106"/>
      <c r="S5" s="80">
        <f>SUM(K5:P5)</f>
        <v>0</v>
      </c>
      <c r="T5" s="81"/>
      <c r="U5" s="81"/>
      <c r="V5" s="101"/>
    </row>
    <row r="6" spans="1:45" ht="15" customHeight="1" thickBot="1" x14ac:dyDescent="0.25">
      <c r="A6" s="73" t="s">
        <v>8</v>
      </c>
      <c r="B6" s="74"/>
      <c r="C6" s="74"/>
      <c r="D6" s="74"/>
      <c r="E6" s="74"/>
      <c r="F6" s="74"/>
      <c r="G6" s="74"/>
      <c r="H6" s="74"/>
      <c r="I6" s="74"/>
      <c r="J6" s="74"/>
      <c r="K6" s="77">
        <f>SUM(K2:M5)</f>
        <v>0</v>
      </c>
      <c r="L6" s="78"/>
      <c r="M6" s="79"/>
      <c r="N6" s="77">
        <f>SUM(N2:P5)</f>
        <v>0</v>
      </c>
      <c r="O6" s="78"/>
      <c r="P6" s="79"/>
      <c r="Q6" s="40"/>
      <c r="R6" s="40"/>
      <c r="S6" s="102">
        <f>SUM(S2:V5)</f>
        <v>0</v>
      </c>
      <c r="T6" s="103"/>
      <c r="U6" s="103"/>
      <c r="V6" s="104"/>
    </row>
    <row r="7" spans="1:45" ht="30" customHeight="1" thickTop="1" x14ac:dyDescent="0.2">
      <c r="A7" s="83" t="s">
        <v>241</v>
      </c>
      <c r="B7" s="83"/>
      <c r="C7" s="83"/>
      <c r="D7" s="83"/>
      <c r="E7" s="83"/>
      <c r="F7" s="83"/>
      <c r="G7" s="83"/>
      <c r="H7" s="83"/>
      <c r="I7" s="83"/>
      <c r="J7" s="83"/>
      <c r="K7" s="83"/>
      <c r="L7" s="83"/>
      <c r="M7" s="83"/>
      <c r="N7" s="83"/>
      <c r="O7" s="83"/>
      <c r="P7" s="83"/>
      <c r="Q7" s="83"/>
      <c r="R7" s="83"/>
      <c r="S7" s="83"/>
      <c r="T7" s="83"/>
      <c r="U7" s="83"/>
      <c r="V7" s="83"/>
      <c r="W7" s="83"/>
      <c r="X7" s="83"/>
      <c r="Y7" s="83"/>
      <c r="Z7" s="83"/>
      <c r="AC7" s="16"/>
    </row>
    <row r="8" spans="1:45" x14ac:dyDescent="0.2">
      <c r="A8" s="96" t="s">
        <v>9</v>
      </c>
      <c r="B8" s="96"/>
      <c r="C8" s="96"/>
      <c r="D8" s="96"/>
      <c r="E8" s="96"/>
      <c r="F8" s="96"/>
      <c r="G8" s="96"/>
      <c r="H8" s="96"/>
      <c r="I8" s="96"/>
      <c r="J8" s="96"/>
      <c r="K8" s="96"/>
      <c r="L8" s="96"/>
      <c r="M8" s="96"/>
      <c r="N8" s="96"/>
      <c r="O8" s="96"/>
      <c r="P8" s="96"/>
      <c r="Q8" s="96"/>
      <c r="R8" s="96"/>
      <c r="S8" s="96"/>
      <c r="T8" s="96"/>
      <c r="U8" s="96"/>
      <c r="V8" s="96"/>
      <c r="W8" s="96"/>
      <c r="X8" s="96"/>
      <c r="Y8" s="96"/>
      <c r="Z8" s="96"/>
    </row>
    <row r="9" spans="1:45" ht="21" customHeight="1" x14ac:dyDescent="0.2">
      <c r="A9" s="63" t="s">
        <v>10</v>
      </c>
      <c r="B9" s="63"/>
      <c r="C9" s="63"/>
      <c r="D9" s="63"/>
      <c r="E9" s="63"/>
      <c r="F9" s="63"/>
      <c r="G9" s="63"/>
      <c r="H9" s="63"/>
      <c r="I9" s="63"/>
      <c r="J9" s="63"/>
      <c r="K9" s="63"/>
      <c r="L9" s="63"/>
      <c r="M9" s="63"/>
      <c r="N9" s="63"/>
      <c r="O9" s="63"/>
      <c r="P9" s="63"/>
      <c r="Q9" s="63"/>
      <c r="R9" s="63"/>
      <c r="S9" s="63"/>
      <c r="T9" s="63"/>
      <c r="U9" s="63"/>
      <c r="V9" s="63"/>
      <c r="W9" s="63"/>
      <c r="X9" s="63"/>
      <c r="Y9" s="63"/>
      <c r="Z9" s="63"/>
    </row>
    <row r="10" spans="1:45" ht="3"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45" ht="15" thickBot="1" x14ac:dyDescent="0.25">
      <c r="A11" s="24"/>
      <c r="B11" s="19" t="s">
        <v>11</v>
      </c>
      <c r="C11" s="24"/>
      <c r="D11" s="24"/>
      <c r="E11" s="19" t="s">
        <v>12</v>
      </c>
      <c r="F11" s="24"/>
      <c r="G11" s="24"/>
      <c r="H11" s="24"/>
      <c r="I11" s="19" t="s">
        <v>13</v>
      </c>
      <c r="J11" s="24"/>
      <c r="K11" s="24"/>
      <c r="L11" s="24"/>
      <c r="M11" s="24"/>
      <c r="N11" s="24"/>
      <c r="O11" s="24"/>
      <c r="P11" s="24"/>
      <c r="Q11" s="24"/>
      <c r="R11" s="19" t="s">
        <v>14</v>
      </c>
      <c r="S11" s="24"/>
      <c r="T11" s="24"/>
      <c r="U11" s="24"/>
      <c r="V11" s="24"/>
      <c r="W11" s="24"/>
      <c r="X11" s="24"/>
      <c r="Y11" s="24"/>
      <c r="Z11" s="24"/>
      <c r="AA11" s="56"/>
      <c r="AB11" s="56"/>
      <c r="AC11" s="56"/>
      <c r="AD11" s="56"/>
      <c r="AE11" s="56"/>
      <c r="AF11" s="56"/>
      <c r="AG11" s="56"/>
      <c r="AH11" s="56"/>
      <c r="AI11" s="56"/>
      <c r="AJ11" s="56"/>
      <c r="AK11" s="56"/>
      <c r="AL11" s="56"/>
      <c r="AM11" s="56"/>
      <c r="AN11" s="56"/>
      <c r="AO11" s="56"/>
      <c r="AP11" s="56"/>
      <c r="AQ11" s="56"/>
      <c r="AR11" s="56"/>
      <c r="AS11" s="56"/>
    </row>
    <row r="12" spans="1:45" ht="15" thickBot="1" x14ac:dyDescent="0.25">
      <c r="A12" s="24"/>
      <c r="B12" s="92"/>
      <c r="C12" s="93"/>
      <c r="D12" s="24"/>
      <c r="E12" s="94" t="s">
        <v>15</v>
      </c>
      <c r="F12" s="94"/>
      <c r="G12" s="94"/>
      <c r="H12" s="24"/>
      <c r="I12" s="95"/>
      <c r="J12" s="95"/>
      <c r="K12" s="95"/>
      <c r="L12" s="95"/>
      <c r="M12" s="95"/>
      <c r="N12" s="95"/>
      <c r="O12" s="95"/>
      <c r="P12" s="95"/>
      <c r="Q12" s="24"/>
      <c r="R12" s="95"/>
      <c r="S12" s="95"/>
      <c r="T12" s="95"/>
      <c r="U12" s="95"/>
      <c r="V12" s="95"/>
      <c r="W12" s="95"/>
      <c r="X12" s="95"/>
      <c r="Y12" s="95"/>
      <c r="Z12" s="24"/>
      <c r="AA12" s="56"/>
      <c r="AB12" s="56"/>
      <c r="AC12" s="56"/>
      <c r="AD12" s="56"/>
      <c r="AE12" s="56"/>
      <c r="AF12" s="56"/>
      <c r="AG12" s="56"/>
      <c r="AH12" s="56"/>
      <c r="AI12" s="56"/>
      <c r="AJ12" s="56"/>
      <c r="AK12" s="56"/>
      <c r="AL12" s="56"/>
      <c r="AM12" s="56"/>
      <c r="AN12" s="56"/>
      <c r="AO12" s="56"/>
      <c r="AP12" s="56"/>
      <c r="AQ12" s="56"/>
      <c r="AR12" s="56"/>
      <c r="AS12" s="56"/>
    </row>
    <row r="13" spans="1:45" ht="6"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56"/>
      <c r="AB13" s="56"/>
      <c r="AC13" s="56"/>
      <c r="AD13" s="56"/>
      <c r="AE13" s="56"/>
      <c r="AF13" s="56"/>
      <c r="AG13" s="56"/>
      <c r="AH13" s="56"/>
      <c r="AI13" s="56"/>
      <c r="AJ13" s="56"/>
      <c r="AK13" s="56"/>
      <c r="AL13" s="56"/>
      <c r="AM13" s="56"/>
      <c r="AN13" s="56"/>
      <c r="AO13" s="56"/>
      <c r="AP13" s="56"/>
      <c r="AQ13" s="56"/>
      <c r="AR13" s="56"/>
      <c r="AS13" s="56"/>
    </row>
    <row r="14" spans="1:45" x14ac:dyDescent="0.2">
      <c r="A14" s="24"/>
      <c r="B14" s="19" t="s">
        <v>16</v>
      </c>
      <c r="C14" s="24"/>
      <c r="D14" s="24"/>
      <c r="E14" s="24"/>
      <c r="F14" s="24"/>
      <c r="G14" s="24"/>
      <c r="H14" s="24"/>
      <c r="I14" s="24"/>
      <c r="J14" s="24"/>
      <c r="K14" s="24"/>
      <c r="L14" s="24"/>
      <c r="M14" s="24"/>
      <c r="N14" s="24"/>
      <c r="O14" s="24"/>
      <c r="P14" s="24"/>
      <c r="Q14" s="24"/>
      <c r="R14" s="24"/>
      <c r="S14" s="24"/>
      <c r="T14" s="24"/>
      <c r="U14" s="24"/>
      <c r="V14" s="24"/>
      <c r="W14" s="24"/>
      <c r="X14" s="24"/>
      <c r="Y14" s="24"/>
      <c r="Z14" s="24"/>
      <c r="AA14" s="56"/>
      <c r="AB14" s="56"/>
      <c r="AC14" s="56"/>
      <c r="AD14" s="56"/>
      <c r="AE14" s="56"/>
      <c r="AF14" s="56"/>
      <c r="AG14" s="56"/>
      <c r="AH14" s="56"/>
      <c r="AI14" s="56"/>
      <c r="AJ14" s="56"/>
      <c r="AK14" s="56"/>
      <c r="AL14" s="56"/>
      <c r="AM14" s="56"/>
      <c r="AN14" s="56"/>
      <c r="AO14" s="56"/>
      <c r="AP14" s="56"/>
      <c r="AQ14" s="56"/>
      <c r="AR14" s="56"/>
      <c r="AS14" s="56"/>
    </row>
    <row r="15" spans="1:45" ht="14.45" customHeight="1" x14ac:dyDescent="0.2">
      <c r="A15" s="24"/>
      <c r="B15" s="25" t="s">
        <v>17</v>
      </c>
      <c r="C15" s="24"/>
      <c r="D15" s="24"/>
      <c r="E15" s="24"/>
      <c r="F15" s="25" t="s">
        <v>18</v>
      </c>
      <c r="G15" s="24"/>
      <c r="H15" s="24"/>
      <c r="I15" s="24"/>
      <c r="J15" s="24"/>
      <c r="K15" s="24"/>
      <c r="L15" s="24"/>
      <c r="M15" s="66" t="s">
        <v>19</v>
      </c>
      <c r="N15" s="66"/>
      <c r="O15" s="66"/>
      <c r="P15" s="66"/>
      <c r="Q15" s="66"/>
      <c r="R15" s="66"/>
      <c r="S15" s="66"/>
      <c r="T15" s="66"/>
      <c r="U15" s="66"/>
      <c r="V15" s="66"/>
      <c r="W15" s="66"/>
      <c r="X15" s="66"/>
      <c r="Y15" s="66"/>
      <c r="Z15" s="24"/>
      <c r="AA15" s="56"/>
      <c r="AB15" s="56"/>
      <c r="AC15" s="56"/>
      <c r="AD15" s="56"/>
      <c r="AE15" s="56"/>
      <c r="AF15" s="56"/>
      <c r="AG15" s="56"/>
      <c r="AH15" s="56"/>
      <c r="AI15" s="56"/>
      <c r="AJ15" s="56"/>
      <c r="AK15" s="56"/>
      <c r="AL15" s="56"/>
      <c r="AM15" s="56"/>
      <c r="AN15" s="56"/>
      <c r="AO15" s="56"/>
      <c r="AP15" s="56"/>
      <c r="AQ15" s="56"/>
      <c r="AR15" s="56"/>
      <c r="AS15" s="56"/>
    </row>
    <row r="16" spans="1:45" x14ac:dyDescent="0.2">
      <c r="A16" s="24"/>
      <c r="B16" s="91"/>
      <c r="C16" s="91"/>
      <c r="D16" s="24"/>
      <c r="E16" s="24"/>
      <c r="F16" s="91"/>
      <c r="G16" s="91"/>
      <c r="H16" s="24"/>
      <c r="I16" s="24"/>
      <c r="J16" s="24"/>
      <c r="K16" s="24"/>
      <c r="L16" s="24"/>
      <c r="M16" s="66"/>
      <c r="N16" s="66"/>
      <c r="O16" s="66"/>
      <c r="P16" s="66"/>
      <c r="Q16" s="66"/>
      <c r="R16" s="66"/>
      <c r="S16" s="66"/>
      <c r="T16" s="66"/>
      <c r="U16" s="66"/>
      <c r="V16" s="66"/>
      <c r="W16" s="66"/>
      <c r="X16" s="66"/>
      <c r="Y16" s="66"/>
      <c r="Z16" s="24"/>
      <c r="AA16" s="56"/>
      <c r="AB16" s="56"/>
      <c r="AC16" s="56"/>
      <c r="AD16" s="56"/>
      <c r="AE16" s="56"/>
      <c r="AF16" s="56"/>
      <c r="AG16" s="56"/>
      <c r="AH16" s="56"/>
      <c r="AI16" s="56"/>
      <c r="AJ16" s="56"/>
      <c r="AK16" s="56"/>
      <c r="AL16" s="56"/>
      <c r="AM16" s="56"/>
      <c r="AN16" s="56"/>
      <c r="AO16" s="56"/>
      <c r="AP16" s="56"/>
      <c r="AQ16" s="56"/>
      <c r="AR16" s="56"/>
      <c r="AS16" s="56"/>
    </row>
    <row r="17" spans="1:45" ht="6" customHeight="1" x14ac:dyDescent="0.2">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56"/>
      <c r="AB17" s="56"/>
      <c r="AC17" s="56"/>
      <c r="AD17" s="56"/>
      <c r="AE17" s="56"/>
      <c r="AF17" s="56"/>
      <c r="AG17" s="56"/>
      <c r="AH17" s="56"/>
      <c r="AI17" s="56"/>
      <c r="AJ17" s="56"/>
      <c r="AK17" s="56"/>
      <c r="AL17" s="56"/>
      <c r="AM17" s="56"/>
      <c r="AN17" s="56"/>
      <c r="AO17" s="56"/>
      <c r="AP17" s="56"/>
      <c r="AQ17" s="56"/>
      <c r="AR17" s="56"/>
      <c r="AS17" s="56"/>
    </row>
    <row r="18" spans="1:45" x14ac:dyDescent="0.2">
      <c r="A18" s="24"/>
      <c r="B18" s="19" t="s">
        <v>20</v>
      </c>
      <c r="C18" s="24"/>
      <c r="D18" s="24"/>
      <c r="E18" s="24"/>
      <c r="F18" s="24"/>
      <c r="G18" s="24"/>
      <c r="H18" s="24"/>
      <c r="I18" s="19" t="s">
        <v>21</v>
      </c>
      <c r="J18" s="24"/>
      <c r="K18" s="24"/>
      <c r="L18" s="24"/>
      <c r="M18" s="24"/>
      <c r="N18" s="19" t="s">
        <v>22</v>
      </c>
      <c r="O18" s="24"/>
      <c r="P18" s="24"/>
      <c r="Q18" s="24"/>
      <c r="R18" s="24"/>
      <c r="S18" s="24"/>
      <c r="T18" s="24"/>
      <c r="U18" s="24"/>
      <c r="V18" s="24"/>
      <c r="W18" s="24"/>
      <c r="X18" s="24"/>
      <c r="Y18" s="24"/>
      <c r="Z18" s="24"/>
      <c r="AA18" s="56"/>
      <c r="AB18" s="56"/>
      <c r="AC18" s="56"/>
      <c r="AD18" s="56"/>
      <c r="AE18" s="56"/>
      <c r="AF18" s="56"/>
      <c r="AG18" s="56"/>
      <c r="AH18" s="56"/>
      <c r="AI18" s="56"/>
      <c r="AJ18" s="56"/>
      <c r="AK18" s="56"/>
      <c r="AL18" s="56"/>
      <c r="AM18" s="56"/>
      <c r="AN18" s="56"/>
      <c r="AO18" s="56"/>
      <c r="AP18" s="56"/>
      <c r="AQ18" s="56"/>
      <c r="AR18" s="56"/>
      <c r="AS18" s="56"/>
    </row>
    <row r="19" spans="1:45" x14ac:dyDescent="0.2">
      <c r="A19" s="24"/>
      <c r="B19" s="95"/>
      <c r="C19" s="95"/>
      <c r="D19" s="95"/>
      <c r="E19" s="95"/>
      <c r="F19" s="95"/>
      <c r="G19" s="95"/>
      <c r="H19" s="24"/>
      <c r="I19" s="95"/>
      <c r="J19" s="95"/>
      <c r="K19" s="95"/>
      <c r="L19" s="95"/>
      <c r="M19" s="24"/>
      <c r="N19" s="95"/>
      <c r="O19" s="95"/>
      <c r="P19" s="95"/>
      <c r="Q19" s="95"/>
      <c r="R19" s="95"/>
      <c r="S19" s="95"/>
      <c r="T19" s="95"/>
      <c r="U19" s="95"/>
      <c r="V19" s="95"/>
      <c r="W19" s="114" t="s">
        <v>178</v>
      </c>
      <c r="X19" s="114"/>
      <c r="Y19" s="114"/>
      <c r="Z19" s="114"/>
      <c r="AA19" s="56"/>
      <c r="AB19" s="56"/>
      <c r="AC19" s="56"/>
      <c r="AD19" s="56"/>
      <c r="AE19" s="56"/>
      <c r="AF19" s="56"/>
      <c r="AG19" s="56"/>
      <c r="AH19" s="56"/>
      <c r="AI19" s="56"/>
      <c r="AJ19" s="56"/>
      <c r="AK19" s="56"/>
      <c r="AL19" s="56"/>
      <c r="AM19" s="56"/>
      <c r="AN19" s="56"/>
      <c r="AO19" s="56"/>
      <c r="AP19" s="56"/>
      <c r="AQ19" s="56"/>
      <c r="AR19" s="56"/>
      <c r="AS19" s="56"/>
    </row>
    <row r="20" spans="1:45" ht="6"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56"/>
      <c r="AB20" s="56"/>
      <c r="AC20" s="56"/>
      <c r="AD20" s="56"/>
      <c r="AE20" s="56"/>
      <c r="AF20" s="56"/>
      <c r="AG20" s="56"/>
      <c r="AH20" s="56"/>
      <c r="AI20" s="56"/>
      <c r="AJ20" s="56"/>
      <c r="AK20" s="56"/>
      <c r="AL20" s="56"/>
      <c r="AM20" s="56"/>
      <c r="AN20" s="56"/>
      <c r="AO20" s="56"/>
      <c r="AP20" s="56"/>
      <c r="AQ20" s="56"/>
      <c r="AR20" s="56"/>
      <c r="AS20" s="56"/>
    </row>
    <row r="21" spans="1:45" ht="21" customHeight="1" x14ac:dyDescent="0.2">
      <c r="A21" s="63" t="s">
        <v>23</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56"/>
      <c r="AB21" s="56"/>
      <c r="AC21" s="56"/>
      <c r="AD21" s="56"/>
      <c r="AE21" s="56"/>
      <c r="AF21" s="56"/>
      <c r="AG21" s="56"/>
      <c r="AH21" s="56"/>
      <c r="AI21" s="56"/>
      <c r="AJ21" s="56"/>
      <c r="AK21" s="56"/>
      <c r="AL21" s="56"/>
      <c r="AM21" s="56"/>
      <c r="AN21" s="56"/>
      <c r="AO21" s="56"/>
      <c r="AP21" s="56"/>
      <c r="AQ21" s="56"/>
      <c r="AR21" s="56"/>
      <c r="AS21" s="56"/>
    </row>
    <row r="22" spans="1:45" ht="3" customHeight="1" x14ac:dyDescent="0.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56"/>
      <c r="AB22" s="56"/>
      <c r="AC22" s="56"/>
      <c r="AD22" s="56"/>
      <c r="AE22" s="56"/>
      <c r="AF22" s="56"/>
      <c r="AG22" s="56"/>
      <c r="AH22" s="56"/>
      <c r="AI22" s="56"/>
      <c r="AJ22" s="56"/>
      <c r="AK22" s="56"/>
      <c r="AL22" s="56"/>
      <c r="AM22" s="56"/>
      <c r="AN22" s="56"/>
      <c r="AO22" s="56"/>
      <c r="AP22" s="56"/>
      <c r="AQ22" s="56"/>
      <c r="AR22" s="56"/>
      <c r="AS22" s="56"/>
    </row>
    <row r="23" spans="1:45" x14ac:dyDescent="0.2">
      <c r="A23" s="24"/>
      <c r="B23" s="19" t="s">
        <v>24</v>
      </c>
      <c r="C23" s="24"/>
      <c r="D23" s="24"/>
      <c r="E23" s="24"/>
      <c r="F23" s="19" t="s">
        <v>25</v>
      </c>
      <c r="G23" s="24"/>
      <c r="H23" s="24"/>
      <c r="I23" s="24"/>
      <c r="J23" s="19" t="s">
        <v>26</v>
      </c>
      <c r="K23" s="24"/>
      <c r="L23" s="24"/>
      <c r="M23" s="24"/>
      <c r="N23" s="24"/>
      <c r="O23" s="24"/>
      <c r="P23" s="24"/>
      <c r="Q23" s="24"/>
      <c r="R23" s="24"/>
      <c r="S23" s="24"/>
      <c r="T23" s="24"/>
      <c r="U23" s="24"/>
      <c r="V23" s="24"/>
      <c r="W23" s="24"/>
      <c r="X23" s="24"/>
      <c r="Y23" s="24"/>
      <c r="Z23" s="24"/>
      <c r="AA23" s="44"/>
      <c r="AB23" s="44"/>
      <c r="AC23" s="44"/>
      <c r="AD23" s="44"/>
      <c r="AE23" s="44"/>
      <c r="AF23" s="44"/>
      <c r="AG23" s="44"/>
      <c r="AH23" s="44"/>
      <c r="AI23" s="44"/>
      <c r="AJ23" s="44"/>
      <c r="AK23" s="44"/>
      <c r="AL23" s="44"/>
      <c r="AM23" s="44"/>
      <c r="AN23" s="44"/>
      <c r="AO23" s="44"/>
      <c r="AP23" s="44"/>
      <c r="AQ23" s="44"/>
      <c r="AR23" s="44"/>
      <c r="AS23" s="44"/>
    </row>
    <row r="24" spans="1:45" ht="14.45" customHeight="1" x14ac:dyDescent="0.2">
      <c r="A24" s="24"/>
      <c r="B24" s="97" t="s">
        <v>27</v>
      </c>
      <c r="C24" s="97"/>
      <c r="D24" s="24"/>
      <c r="E24" s="24"/>
      <c r="F24" s="97" t="s">
        <v>27</v>
      </c>
      <c r="G24" s="97"/>
      <c r="H24" s="24"/>
      <c r="I24" s="24"/>
      <c r="J24" s="97" t="s">
        <v>27</v>
      </c>
      <c r="K24" s="97"/>
      <c r="L24" s="24"/>
      <c r="M24" s="66" t="s">
        <v>238</v>
      </c>
      <c r="N24" s="66"/>
      <c r="O24" s="66"/>
      <c r="P24" s="66"/>
      <c r="Q24" s="66"/>
      <c r="R24" s="66"/>
      <c r="S24" s="66"/>
      <c r="T24" s="66"/>
      <c r="U24" s="66"/>
      <c r="V24" s="66"/>
      <c r="W24" s="66"/>
      <c r="X24" s="66"/>
      <c r="Y24" s="66"/>
      <c r="Z24" s="24"/>
      <c r="AA24" s="44"/>
      <c r="AB24" s="44"/>
      <c r="AC24" s="44"/>
      <c r="AD24" s="44"/>
      <c r="AE24" s="44"/>
      <c r="AF24" s="44"/>
      <c r="AG24" s="44"/>
      <c r="AH24" s="44"/>
      <c r="AI24" s="44"/>
      <c r="AJ24" s="44"/>
      <c r="AK24" s="44"/>
      <c r="AL24" s="44"/>
      <c r="AM24" s="44"/>
      <c r="AN24" s="44"/>
      <c r="AO24" s="44"/>
      <c r="AP24" s="44"/>
      <c r="AQ24" s="44"/>
      <c r="AR24" s="44"/>
      <c r="AS24" s="44"/>
    </row>
    <row r="25" spans="1:45" ht="3" customHeight="1" x14ac:dyDescent="0.2">
      <c r="A25" s="24"/>
      <c r="B25" s="24"/>
      <c r="C25" s="24"/>
      <c r="D25" s="24"/>
      <c r="E25" s="24"/>
      <c r="F25" s="24"/>
      <c r="G25" s="24"/>
      <c r="H25" s="24"/>
      <c r="I25" s="24"/>
      <c r="J25" s="24"/>
      <c r="K25" s="24"/>
      <c r="L25" s="24"/>
      <c r="M25" s="66"/>
      <c r="N25" s="66"/>
      <c r="O25" s="66"/>
      <c r="P25" s="66"/>
      <c r="Q25" s="66"/>
      <c r="R25" s="66"/>
      <c r="S25" s="66"/>
      <c r="T25" s="66"/>
      <c r="U25" s="66"/>
      <c r="V25" s="66"/>
      <c r="W25" s="66"/>
      <c r="X25" s="66"/>
      <c r="Y25" s="66"/>
      <c r="Z25" s="24"/>
      <c r="AA25" s="44"/>
      <c r="AB25" s="44"/>
      <c r="AC25" s="44"/>
      <c r="AD25" s="44"/>
      <c r="AE25" s="44"/>
      <c r="AF25" s="44"/>
      <c r="AG25" s="44"/>
      <c r="AH25" s="44"/>
      <c r="AI25" s="44"/>
      <c r="AJ25" s="44"/>
      <c r="AK25" s="44"/>
      <c r="AL25" s="44"/>
      <c r="AM25" s="44"/>
      <c r="AN25" s="44"/>
      <c r="AO25" s="44"/>
      <c r="AP25" s="44"/>
      <c r="AQ25" s="44"/>
      <c r="AR25" s="44"/>
      <c r="AS25" s="44"/>
    </row>
    <row r="26" spans="1:45" x14ac:dyDescent="0.2">
      <c r="A26" s="24"/>
      <c r="B26" s="19" t="s">
        <v>28</v>
      </c>
      <c r="C26" s="24"/>
      <c r="D26" s="24"/>
      <c r="E26" s="24"/>
      <c r="F26" s="19" t="s">
        <v>29</v>
      </c>
      <c r="G26" s="24"/>
      <c r="H26" s="24"/>
      <c r="I26" s="24"/>
      <c r="J26" s="19" t="s">
        <v>30</v>
      </c>
      <c r="K26" s="24"/>
      <c r="L26" s="24"/>
      <c r="M26" s="66"/>
      <c r="N26" s="66"/>
      <c r="O26" s="66"/>
      <c r="P26" s="66"/>
      <c r="Q26" s="66"/>
      <c r="R26" s="66"/>
      <c r="S26" s="66"/>
      <c r="T26" s="66"/>
      <c r="U26" s="66"/>
      <c r="V26" s="66"/>
      <c r="W26" s="66"/>
      <c r="X26" s="66"/>
      <c r="Y26" s="66"/>
      <c r="Z26" s="24"/>
      <c r="AA26" s="44"/>
      <c r="AB26" s="44"/>
      <c r="AC26" s="44"/>
      <c r="AD26" s="44"/>
      <c r="AE26" s="44"/>
      <c r="AF26" s="44"/>
      <c r="AG26" s="44"/>
      <c r="AH26" s="44"/>
      <c r="AI26" s="44"/>
      <c r="AJ26" s="44"/>
      <c r="AK26" s="44"/>
      <c r="AL26" s="44"/>
      <c r="AM26" s="44"/>
      <c r="AN26" s="44"/>
      <c r="AO26" s="44"/>
      <c r="AP26" s="44"/>
      <c r="AQ26" s="44"/>
      <c r="AR26" s="44"/>
      <c r="AS26" s="44"/>
    </row>
    <row r="27" spans="1:45" x14ac:dyDescent="0.2">
      <c r="A27" s="24"/>
      <c r="B27" s="97" t="s">
        <v>27</v>
      </c>
      <c r="C27" s="97"/>
      <c r="D27" s="24"/>
      <c r="E27" s="24"/>
      <c r="F27" s="97" t="s">
        <v>27</v>
      </c>
      <c r="G27" s="97"/>
      <c r="H27" s="24"/>
      <c r="I27" s="24"/>
      <c r="J27" s="97" t="s">
        <v>27</v>
      </c>
      <c r="K27" s="97"/>
      <c r="L27" s="24"/>
      <c r="M27" s="66"/>
      <c r="N27" s="66"/>
      <c r="O27" s="66"/>
      <c r="P27" s="66"/>
      <c r="Q27" s="66"/>
      <c r="R27" s="66"/>
      <c r="S27" s="66"/>
      <c r="T27" s="66"/>
      <c r="U27" s="66"/>
      <c r="V27" s="66"/>
      <c r="W27" s="66"/>
      <c r="X27" s="66"/>
      <c r="Y27" s="66"/>
      <c r="Z27" s="24"/>
      <c r="AA27" s="44"/>
      <c r="AB27" s="44"/>
      <c r="AC27" s="44"/>
      <c r="AD27" s="44"/>
      <c r="AE27" s="44"/>
      <c r="AF27" s="44"/>
      <c r="AG27" s="44"/>
      <c r="AH27" s="44"/>
      <c r="AI27" s="44"/>
      <c r="AJ27" s="44"/>
      <c r="AK27" s="44"/>
      <c r="AL27" s="44"/>
      <c r="AM27" s="44"/>
      <c r="AN27" s="44"/>
      <c r="AO27" s="44"/>
      <c r="AP27" s="44"/>
      <c r="AQ27" s="44"/>
      <c r="AR27" s="44"/>
      <c r="AS27" s="44"/>
    </row>
    <row r="28" spans="1:45" ht="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44"/>
      <c r="AB28" s="44"/>
      <c r="AC28" s="44"/>
      <c r="AD28" s="44"/>
      <c r="AE28" s="44"/>
      <c r="AF28" s="44"/>
      <c r="AG28" s="44"/>
      <c r="AH28" s="44"/>
      <c r="AI28" s="44"/>
      <c r="AJ28" s="44"/>
      <c r="AK28" s="44"/>
      <c r="AL28" s="44"/>
      <c r="AM28" s="44"/>
      <c r="AN28" s="44"/>
      <c r="AO28" s="44"/>
      <c r="AP28" s="44"/>
      <c r="AQ28" s="44"/>
      <c r="AR28" s="44"/>
      <c r="AS28" s="44"/>
    </row>
    <row r="29" spans="1:45" ht="21" customHeight="1" x14ac:dyDescent="0.2">
      <c r="A29" s="63" t="s">
        <v>31</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44"/>
      <c r="AB29" s="44"/>
      <c r="AC29" s="44"/>
      <c r="AD29" s="44"/>
      <c r="AE29" s="59"/>
      <c r="AF29" s="44"/>
      <c r="AG29" s="44"/>
      <c r="AH29" s="44"/>
      <c r="AI29" s="44"/>
      <c r="AJ29" s="44"/>
      <c r="AK29" s="44"/>
      <c r="AL29" s="44"/>
      <c r="AM29" s="44"/>
      <c r="AN29" s="44"/>
      <c r="AO29" s="44"/>
      <c r="AP29" s="44"/>
      <c r="AQ29" s="44"/>
      <c r="AR29" s="44"/>
      <c r="AS29" s="44"/>
    </row>
    <row r="30" spans="1:45" ht="3" customHeight="1"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44"/>
      <c r="AB30" s="44"/>
      <c r="AC30" s="44"/>
      <c r="AD30" s="44"/>
      <c r="AE30" s="44"/>
      <c r="AF30" s="44"/>
      <c r="AG30" s="44"/>
      <c r="AH30" s="44"/>
      <c r="AI30" s="44"/>
      <c r="AJ30" s="44"/>
      <c r="AK30" s="44"/>
      <c r="AL30" s="44"/>
      <c r="AM30" s="44"/>
      <c r="AN30" s="44"/>
      <c r="AO30" s="44"/>
      <c r="AP30" s="44"/>
      <c r="AQ30" s="44"/>
      <c r="AR30" s="44"/>
      <c r="AS30" s="44"/>
    </row>
    <row r="31" spans="1:45" ht="14.45" customHeight="1" thickBot="1" x14ac:dyDescent="0.25">
      <c r="A31" s="19"/>
      <c r="B31" s="43" t="s">
        <v>32</v>
      </c>
      <c r="C31" s="19"/>
      <c r="D31" s="19"/>
      <c r="E31" s="19"/>
      <c r="F31" s="19"/>
      <c r="G31" s="66" t="s">
        <v>33</v>
      </c>
      <c r="H31" s="66"/>
      <c r="I31" s="66"/>
      <c r="J31" s="66"/>
      <c r="K31" s="66"/>
      <c r="L31" s="66"/>
      <c r="M31" s="66"/>
      <c r="N31" s="66"/>
      <c r="O31" s="66"/>
      <c r="P31" s="66"/>
      <c r="Q31" s="66"/>
      <c r="R31" s="66"/>
      <c r="S31" s="66"/>
      <c r="T31" s="19"/>
      <c r="U31" s="24"/>
      <c r="V31" s="24"/>
      <c r="W31" s="24"/>
      <c r="X31" s="24"/>
      <c r="Y31" s="24"/>
      <c r="Z31" s="19"/>
      <c r="AA31" s="44"/>
      <c r="AB31" s="44"/>
      <c r="AC31" s="44"/>
      <c r="AD31" s="44"/>
      <c r="AE31" s="59"/>
      <c r="AF31" s="59"/>
      <c r="AG31" s="44"/>
      <c r="AH31" s="44"/>
      <c r="AI31" s="44"/>
      <c r="AJ31" s="44"/>
      <c r="AK31" s="44"/>
      <c r="AL31" s="44"/>
      <c r="AM31" s="44"/>
      <c r="AN31" s="44"/>
      <c r="AO31" s="44"/>
      <c r="AP31" s="44"/>
      <c r="AQ31" s="44"/>
      <c r="AR31" s="44"/>
      <c r="AS31" s="44"/>
    </row>
    <row r="32" spans="1:45" ht="14.45" customHeight="1" thickBot="1" x14ac:dyDescent="0.25">
      <c r="A32" s="24"/>
      <c r="B32" s="92"/>
      <c r="C32" s="93"/>
      <c r="D32" s="24"/>
      <c r="E32" s="24"/>
      <c r="F32" s="24"/>
      <c r="G32" s="66"/>
      <c r="H32" s="66"/>
      <c r="I32" s="66"/>
      <c r="J32" s="66"/>
      <c r="K32" s="66"/>
      <c r="L32" s="66"/>
      <c r="M32" s="66"/>
      <c r="N32" s="66"/>
      <c r="O32" s="66"/>
      <c r="P32" s="66"/>
      <c r="Q32" s="66"/>
      <c r="R32" s="66"/>
      <c r="S32" s="66"/>
      <c r="T32" s="24"/>
      <c r="U32" s="24"/>
      <c r="V32" s="24"/>
      <c r="W32" s="24"/>
      <c r="X32" s="24"/>
      <c r="Y32" s="24"/>
      <c r="Z32" s="24"/>
      <c r="AA32" s="44"/>
      <c r="AB32" s="44"/>
      <c r="AC32" s="44"/>
      <c r="AD32" s="44"/>
      <c r="AE32" s="44"/>
      <c r="AF32" s="44"/>
      <c r="AG32" s="44"/>
      <c r="AH32" s="44"/>
      <c r="AI32" s="44"/>
      <c r="AJ32" s="44"/>
      <c r="AK32" s="44"/>
      <c r="AL32" s="44"/>
      <c r="AM32" s="44"/>
      <c r="AN32" s="44"/>
      <c r="AO32" s="44"/>
      <c r="AP32" s="44"/>
      <c r="AQ32" s="44"/>
      <c r="AR32" s="44"/>
      <c r="AS32" s="44"/>
    </row>
    <row r="33" spans="1:51" ht="3" customHeight="1" thickBot="1" x14ac:dyDescent="0.2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54"/>
      <c r="AA33" s="44"/>
      <c r="AB33" s="44"/>
      <c r="AC33" s="44"/>
      <c r="AD33" s="44"/>
      <c r="AE33" s="44"/>
      <c r="AF33" s="44"/>
      <c r="AG33" s="44"/>
      <c r="AH33" s="44"/>
      <c r="AI33" s="44"/>
      <c r="AJ33" s="44"/>
      <c r="AK33" s="44"/>
      <c r="AL33" s="44"/>
      <c r="AM33" s="44"/>
      <c r="AN33" s="44"/>
      <c r="AO33" s="44"/>
      <c r="AP33" s="44"/>
      <c r="AQ33" s="44"/>
      <c r="AR33" s="44"/>
      <c r="AS33" s="44"/>
    </row>
    <row r="34" spans="1:51" ht="14.45" customHeight="1" thickBot="1" x14ac:dyDescent="0.25">
      <c r="A34" s="24"/>
      <c r="B34" s="43" t="s">
        <v>177</v>
      </c>
      <c r="C34" s="24"/>
      <c r="D34" s="24"/>
      <c r="E34" s="24"/>
      <c r="F34" s="24"/>
      <c r="G34" s="24"/>
      <c r="H34" s="24"/>
      <c r="I34" s="111"/>
      <c r="J34" s="112"/>
      <c r="K34" s="113"/>
      <c r="L34" s="24"/>
      <c r="M34" s="24"/>
      <c r="N34" s="24"/>
      <c r="O34" s="24"/>
      <c r="P34" s="24"/>
      <c r="Q34" s="24"/>
      <c r="R34" s="24"/>
      <c r="S34" s="24"/>
      <c r="T34" s="24"/>
      <c r="U34" s="24"/>
      <c r="V34" s="24"/>
      <c r="W34" s="24"/>
      <c r="X34" s="24"/>
      <c r="Y34" s="24"/>
      <c r="Z34" s="24"/>
      <c r="AA34" s="44"/>
      <c r="AB34" s="44"/>
      <c r="AC34" s="44"/>
      <c r="AD34" s="44"/>
      <c r="AE34" s="44"/>
      <c r="AF34" s="44"/>
      <c r="AG34" s="44"/>
      <c r="AH34" s="44"/>
      <c r="AI34" s="44"/>
      <c r="AJ34" s="44"/>
      <c r="AK34" s="44"/>
      <c r="AL34" s="44"/>
      <c r="AM34" s="44"/>
      <c r="AN34" s="44"/>
      <c r="AO34" s="44"/>
      <c r="AP34" s="44"/>
      <c r="AQ34" s="44"/>
      <c r="AR34" s="44"/>
      <c r="AS34" s="44"/>
    </row>
    <row r="35" spans="1:51" x14ac:dyDescent="0.2">
      <c r="A35" s="24"/>
      <c r="B35" s="24"/>
      <c r="C35" s="24"/>
      <c r="D35" s="24"/>
      <c r="E35" s="18" t="s">
        <v>34</v>
      </c>
      <c r="F35" s="24"/>
      <c r="G35" s="24"/>
      <c r="H35" s="24"/>
      <c r="I35" s="24"/>
      <c r="J35" s="24"/>
      <c r="K35" s="24"/>
      <c r="L35" s="24"/>
      <c r="M35" s="24"/>
      <c r="N35" s="24"/>
      <c r="O35" s="24"/>
      <c r="P35" s="24"/>
      <c r="Q35" s="24"/>
      <c r="R35" s="24"/>
      <c r="S35" s="24"/>
      <c r="T35" s="24"/>
      <c r="U35" s="24"/>
      <c r="V35" s="24"/>
      <c r="W35" s="24"/>
      <c r="X35" s="24"/>
      <c r="Y35" s="24"/>
      <c r="Z35" s="24"/>
      <c r="AA35" s="44"/>
      <c r="AB35" s="44"/>
      <c r="AC35" s="44"/>
      <c r="AD35" s="44"/>
      <c r="AE35" s="44"/>
      <c r="AF35" s="44"/>
      <c r="AG35" s="44"/>
      <c r="AH35" s="44"/>
      <c r="AI35" s="44"/>
      <c r="AJ35" s="44"/>
      <c r="AK35" s="44"/>
      <c r="AL35" s="44"/>
      <c r="AM35" s="44"/>
      <c r="AN35" s="44"/>
      <c r="AO35" s="44"/>
      <c r="AP35" s="44"/>
      <c r="AQ35" s="44"/>
      <c r="AR35" s="44"/>
      <c r="AS35" s="44"/>
    </row>
    <row r="36" spans="1:51" x14ac:dyDescent="0.2">
      <c r="A36" s="24"/>
      <c r="B36" s="19" t="s">
        <v>35</v>
      </c>
      <c r="C36" s="24"/>
      <c r="D36" s="24"/>
      <c r="E36" s="70"/>
      <c r="F36" s="70"/>
      <c r="G36" s="70"/>
      <c r="H36" s="70"/>
      <c r="I36" s="70"/>
      <c r="J36" s="70"/>
      <c r="K36" s="70"/>
      <c r="L36" s="70"/>
      <c r="M36" s="70"/>
      <c r="N36" s="70"/>
      <c r="O36" s="70"/>
      <c r="P36" s="70"/>
      <c r="Q36" s="70"/>
      <c r="R36" s="70"/>
      <c r="S36" s="70"/>
      <c r="T36" s="70"/>
      <c r="U36" s="70"/>
      <c r="V36" s="70"/>
      <c r="W36" s="70"/>
      <c r="X36" s="70"/>
      <c r="Y36" s="70"/>
      <c r="Z36" s="54"/>
      <c r="AA36" s="45" t="b">
        <f>IFERROR(IF((I34="LUNCH"),52,IF((I34="DINNER"),57)),"")</f>
        <v>0</v>
      </c>
      <c r="AB36" s="45" t="str">
        <f>IF(ISNUMBER(AA36),AA36*$B$32,"")</f>
        <v/>
      </c>
      <c r="AC36" s="44"/>
      <c r="AD36" s="44"/>
      <c r="AE36" s="44"/>
      <c r="AF36" s="44"/>
      <c r="AG36" s="44"/>
      <c r="AH36" s="44"/>
      <c r="AI36" s="44"/>
      <c r="AJ36" s="44"/>
      <c r="AK36" s="44"/>
      <c r="AL36" s="44"/>
      <c r="AM36" s="44"/>
      <c r="AN36" s="44"/>
      <c r="AO36" s="44"/>
      <c r="AP36" s="44"/>
      <c r="AQ36" s="44"/>
      <c r="AR36" s="44"/>
      <c r="AS36" s="44"/>
    </row>
    <row r="37" spans="1:51" ht="3"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54"/>
      <c r="AA37" s="44"/>
      <c r="AB37" s="44"/>
      <c r="AC37" s="44"/>
      <c r="AD37" s="44"/>
      <c r="AE37" s="44"/>
      <c r="AF37" s="44"/>
      <c r="AG37" s="44"/>
      <c r="AH37" s="44"/>
      <c r="AI37" s="44"/>
      <c r="AJ37" s="44"/>
      <c r="AK37" s="44"/>
      <c r="AL37" s="44"/>
      <c r="AM37" s="44"/>
      <c r="AN37" s="44"/>
      <c r="AO37" s="44"/>
      <c r="AP37" s="44"/>
      <c r="AQ37" s="44"/>
      <c r="AR37" s="44"/>
      <c r="AS37" s="44"/>
    </row>
    <row r="38" spans="1:51" x14ac:dyDescent="0.2">
      <c r="A38" s="24"/>
      <c r="B38" s="19" t="s">
        <v>36</v>
      </c>
      <c r="C38" s="24"/>
      <c r="D38" s="24"/>
      <c r="E38" s="70"/>
      <c r="F38" s="70"/>
      <c r="G38" s="70"/>
      <c r="H38" s="70"/>
      <c r="I38" s="70"/>
      <c r="J38" s="70"/>
      <c r="K38" s="70"/>
      <c r="L38" s="70"/>
      <c r="M38" s="70"/>
      <c r="N38" s="70"/>
      <c r="O38" s="70"/>
      <c r="P38" s="70"/>
      <c r="Q38" s="70"/>
      <c r="R38" s="70"/>
      <c r="S38" s="70"/>
      <c r="T38" s="70"/>
      <c r="U38" s="70"/>
      <c r="V38" s="70"/>
      <c r="W38" s="70"/>
      <c r="X38" s="70"/>
      <c r="Y38" s="70"/>
      <c r="Z38" s="54"/>
      <c r="AA38" s="45" t="b">
        <f>IFERROR(IF(E38="Baked fillet of Scottish beef ‘Wellington’​ | C, Ce, E, M, Mu, Su   +£10",10,IF(E38="Roast rib of Scottish beef with Yorkshire pudding ​| C, Ce, E, M, Mu, Su   +£5",5)),"")</f>
        <v>0</v>
      </c>
      <c r="AB38" s="45" t="str">
        <f>IF(ISNUMBER(AA38),AA38*$B$32,"")</f>
        <v/>
      </c>
      <c r="AC38" s="44"/>
      <c r="AD38" s="44"/>
      <c r="AE38" s="44"/>
      <c r="AF38" s="44"/>
      <c r="AG38" s="44"/>
      <c r="AH38" s="44"/>
      <c r="AI38" s="44"/>
      <c r="AJ38" s="44"/>
      <c r="AK38" s="44"/>
      <c r="AL38" s="44"/>
      <c r="AM38" s="44"/>
      <c r="AN38" s="44"/>
      <c r="AO38" s="44"/>
      <c r="AP38" s="44"/>
      <c r="AQ38" s="44"/>
      <c r="AR38" s="44"/>
      <c r="AS38" s="44"/>
    </row>
    <row r="39" spans="1:51" ht="3"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54"/>
      <c r="AA39" s="44"/>
      <c r="AB39" s="44"/>
      <c r="AC39" s="44"/>
      <c r="AD39" s="44"/>
      <c r="AE39" s="44"/>
      <c r="AF39" s="44"/>
      <c r="AG39" s="44"/>
      <c r="AH39" s="44"/>
      <c r="AI39" s="44"/>
      <c r="AJ39" s="44"/>
      <c r="AK39" s="44"/>
      <c r="AL39" s="44"/>
      <c r="AM39" s="44"/>
      <c r="AN39" s="44"/>
      <c r="AO39" s="44"/>
      <c r="AP39" s="44"/>
      <c r="AQ39" s="44"/>
      <c r="AR39" s="44"/>
      <c r="AS39" s="44"/>
    </row>
    <row r="40" spans="1:51" x14ac:dyDescent="0.2">
      <c r="A40" s="24"/>
      <c r="B40" s="19" t="s">
        <v>37</v>
      </c>
      <c r="C40" s="24"/>
      <c r="D40" s="24"/>
      <c r="E40" s="70"/>
      <c r="F40" s="70"/>
      <c r="G40" s="70"/>
      <c r="H40" s="70"/>
      <c r="I40" s="70"/>
      <c r="J40" s="70"/>
      <c r="K40" s="70"/>
      <c r="L40" s="70"/>
      <c r="M40" s="70"/>
      <c r="N40" s="70"/>
      <c r="O40" s="70"/>
      <c r="P40" s="70"/>
      <c r="Q40" s="70"/>
      <c r="R40" s="70"/>
      <c r="S40" s="70"/>
      <c r="T40" s="70"/>
      <c r="U40" s="70"/>
      <c r="V40" s="70"/>
      <c r="W40" s="70"/>
      <c r="X40" s="70"/>
      <c r="Y40" s="70"/>
      <c r="Z40" s="54"/>
      <c r="AA40" s="45" t="b">
        <f>IFERROR(IF(E40="SUBSTITUTE: British artisan cheeses with biscuits | C, M   +£3",3),"")</f>
        <v>0</v>
      </c>
      <c r="AB40" s="45" t="str">
        <f>IF(ISNUMBER(AA40),AA40*$B$32,"")</f>
        <v/>
      </c>
      <c r="AC40" s="46"/>
      <c r="AD40" s="46"/>
      <c r="AE40" s="109"/>
      <c r="AF40" s="109"/>
      <c r="AG40" s="109"/>
      <c r="AH40" s="109"/>
      <c r="AI40" s="109"/>
      <c r="AJ40" s="109"/>
      <c r="AK40" s="109"/>
      <c r="AL40" s="109"/>
      <c r="AM40" s="109"/>
      <c r="AN40" s="109"/>
      <c r="AO40" s="109"/>
      <c r="AP40" s="109"/>
      <c r="AQ40" s="109"/>
      <c r="AR40" s="109"/>
      <c r="AS40" s="109"/>
      <c r="AT40" s="42"/>
      <c r="AU40" s="110"/>
      <c r="AV40" s="110"/>
      <c r="AW40" s="42"/>
      <c r="AX40" s="110"/>
      <c r="AY40" s="110"/>
    </row>
    <row r="41" spans="1:51" ht="3"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54"/>
      <c r="AA41" s="44"/>
      <c r="AB41" s="44"/>
      <c r="AC41" s="44"/>
      <c r="AD41" s="44"/>
      <c r="AE41" s="44"/>
      <c r="AF41" s="44"/>
      <c r="AG41" s="44"/>
      <c r="AH41" s="44"/>
      <c r="AI41" s="44"/>
      <c r="AJ41" s="44"/>
      <c r="AK41" s="44"/>
      <c r="AL41" s="44"/>
      <c r="AM41" s="44"/>
      <c r="AN41" s="44"/>
      <c r="AO41" s="44"/>
      <c r="AP41" s="44"/>
      <c r="AQ41" s="44"/>
      <c r="AR41" s="44"/>
      <c r="AS41" s="44"/>
    </row>
    <row r="42" spans="1:51" x14ac:dyDescent="0.2">
      <c r="A42" s="24"/>
      <c r="B42" s="19"/>
      <c r="C42" s="24"/>
      <c r="D42" s="24"/>
      <c r="E42" s="48" t="s">
        <v>195</v>
      </c>
      <c r="F42" s="24"/>
      <c r="G42" s="24"/>
      <c r="H42" s="24"/>
      <c r="I42" s="24"/>
      <c r="J42" s="24"/>
      <c r="K42" s="24"/>
      <c r="L42" s="24"/>
      <c r="M42" s="24"/>
      <c r="N42" s="24"/>
      <c r="O42" s="24"/>
      <c r="P42" s="24"/>
      <c r="Q42" s="24"/>
      <c r="R42" s="24"/>
      <c r="S42" s="24"/>
      <c r="T42" s="24"/>
      <c r="U42" s="24"/>
      <c r="V42" s="24"/>
      <c r="W42" s="24"/>
      <c r="X42" s="24"/>
      <c r="Y42" s="24"/>
      <c r="Z42" s="54"/>
      <c r="AA42" s="45"/>
      <c r="AB42" s="45"/>
      <c r="AC42" s="44"/>
      <c r="AD42" s="44"/>
      <c r="AE42" s="44"/>
      <c r="AF42" s="44"/>
      <c r="AG42" s="44"/>
      <c r="AH42" s="44"/>
      <c r="AI42" s="44"/>
      <c r="AJ42" s="44"/>
      <c r="AK42" s="44"/>
      <c r="AL42" s="44"/>
      <c r="AM42" s="44"/>
      <c r="AN42" s="44"/>
      <c r="AO42" s="44"/>
      <c r="AP42" s="44"/>
      <c r="AQ42" s="44"/>
      <c r="AR42" s="44"/>
      <c r="AS42" s="44"/>
    </row>
    <row r="43" spans="1:51" ht="3"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54"/>
      <c r="AA43" s="44"/>
      <c r="AB43" s="44"/>
      <c r="AC43" s="44"/>
      <c r="AD43" s="44"/>
      <c r="AE43" s="44"/>
      <c r="AF43" s="44"/>
      <c r="AG43" s="44"/>
      <c r="AH43" s="44"/>
      <c r="AI43" s="44"/>
      <c r="AJ43" s="44"/>
      <c r="AK43" s="44"/>
      <c r="AL43" s="44"/>
      <c r="AM43" s="44"/>
      <c r="AN43" s="44"/>
      <c r="AO43" s="44"/>
      <c r="AP43" s="44"/>
      <c r="AQ43" s="44"/>
      <c r="AR43" s="44"/>
      <c r="AS43" s="44"/>
    </row>
    <row r="44" spans="1:51" x14ac:dyDescent="0.2">
      <c r="A44" s="24"/>
      <c r="B44" s="19" t="s">
        <v>38</v>
      </c>
      <c r="C44" s="24"/>
      <c r="D44" s="24"/>
      <c r="E44" s="70"/>
      <c r="F44" s="70"/>
      <c r="G44" s="70"/>
      <c r="H44" s="70"/>
      <c r="I44" s="70"/>
      <c r="J44" s="70"/>
      <c r="K44" s="70"/>
      <c r="L44" s="70"/>
      <c r="M44" s="70"/>
      <c r="N44" s="70"/>
      <c r="O44" s="70"/>
      <c r="P44" s="70"/>
      <c r="Q44" s="70"/>
      <c r="R44" s="70"/>
      <c r="S44" s="70"/>
      <c r="T44" s="70"/>
      <c r="U44" s="70"/>
      <c r="V44" s="70"/>
      <c r="W44" s="70"/>
      <c r="X44" s="70"/>
      <c r="Y44" s="70"/>
      <c r="Z44" s="54"/>
      <c r="AA44" s="45" t="str">
        <f>IFERROR(VLOOKUP(E44,Data!B46:I48,4,0),"")</f>
        <v/>
      </c>
      <c r="AB44" s="45" t="str">
        <f>IF(ISNUMBER(AA44),AA44*$B$32,"")</f>
        <v/>
      </c>
      <c r="AC44" s="44"/>
      <c r="AD44" s="44"/>
      <c r="AE44" s="44"/>
      <c r="AF44" s="44"/>
      <c r="AG44" s="44"/>
      <c r="AH44" s="44"/>
      <c r="AI44" s="44"/>
      <c r="AJ44" s="44"/>
      <c r="AK44" s="44"/>
      <c r="AL44" s="44"/>
      <c r="AM44" s="44"/>
      <c r="AN44" s="44"/>
      <c r="AO44" s="44"/>
      <c r="AP44" s="44"/>
      <c r="AQ44" s="44"/>
      <c r="AR44" s="44"/>
      <c r="AS44" s="44"/>
    </row>
    <row r="45" spans="1:51" ht="3"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54"/>
      <c r="AA45" s="44"/>
      <c r="AB45" s="44"/>
      <c r="AC45" s="44"/>
      <c r="AD45" s="44"/>
      <c r="AE45" s="44"/>
      <c r="AF45" s="44"/>
      <c r="AG45" s="44"/>
      <c r="AH45" s="44"/>
      <c r="AI45" s="44"/>
      <c r="AJ45" s="44"/>
      <c r="AK45" s="44"/>
      <c r="AL45" s="44"/>
      <c r="AM45" s="44"/>
      <c r="AN45" s="44"/>
      <c r="AO45" s="44"/>
      <c r="AP45" s="44"/>
      <c r="AQ45" s="44"/>
      <c r="AR45" s="44"/>
      <c r="AS45" s="44"/>
    </row>
    <row r="46" spans="1:51" x14ac:dyDescent="0.2">
      <c r="A46" s="24"/>
      <c r="B46" s="19" t="s">
        <v>39</v>
      </c>
      <c r="C46" s="24"/>
      <c r="D46" s="24"/>
      <c r="E46" s="70"/>
      <c r="F46" s="70"/>
      <c r="G46" s="70"/>
      <c r="H46" s="70"/>
      <c r="I46" s="70"/>
      <c r="J46" s="70"/>
      <c r="K46" s="70"/>
      <c r="L46" s="70"/>
      <c r="M46" s="70"/>
      <c r="N46" s="70"/>
      <c r="O46" s="70"/>
      <c r="P46" s="70"/>
      <c r="Q46" s="70"/>
      <c r="R46" s="70"/>
      <c r="S46" s="70"/>
      <c r="T46" s="70"/>
      <c r="U46" s="70"/>
      <c r="V46" s="70"/>
      <c r="W46" s="70"/>
      <c r="X46" s="70"/>
      <c r="Y46" s="70"/>
      <c r="Z46" s="24"/>
      <c r="AA46" s="45" t="str">
        <f>IFERROR(VLOOKUP(E46,Data!B62:I62,4,0),"")</f>
        <v/>
      </c>
      <c r="AB46" s="45" t="str">
        <f>IF(ISNUMBER(AA46),AA46*$B$32,"")</f>
        <v/>
      </c>
      <c r="AC46" s="44"/>
      <c r="AD46" s="44"/>
      <c r="AE46" s="44"/>
      <c r="AF46" s="44"/>
      <c r="AG46" s="44"/>
      <c r="AH46" s="44"/>
      <c r="AI46" s="44"/>
      <c r="AJ46" s="44"/>
      <c r="AK46" s="44"/>
      <c r="AL46" s="44"/>
      <c r="AM46" s="44"/>
      <c r="AN46" s="44"/>
      <c r="AO46" s="44"/>
      <c r="AP46" s="44"/>
      <c r="AQ46" s="44"/>
      <c r="AR46" s="44"/>
      <c r="AS46" s="44"/>
    </row>
    <row r="47" spans="1:51" ht="3"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44"/>
      <c r="AB47" s="44"/>
      <c r="AC47" s="44"/>
      <c r="AD47" s="44"/>
      <c r="AE47" s="44"/>
      <c r="AF47" s="44"/>
      <c r="AG47" s="44"/>
      <c r="AH47" s="44"/>
      <c r="AI47" s="44"/>
      <c r="AJ47" s="44"/>
      <c r="AK47" s="44"/>
      <c r="AL47" s="44"/>
      <c r="AM47" s="44"/>
      <c r="AN47" s="44"/>
      <c r="AO47" s="44"/>
      <c r="AP47" s="44"/>
      <c r="AQ47" s="44"/>
      <c r="AR47" s="44"/>
      <c r="AS47" s="44"/>
    </row>
    <row r="48" spans="1:51" x14ac:dyDescent="0.2">
      <c r="A48" s="24"/>
      <c r="B48" s="19" t="s">
        <v>40</v>
      </c>
      <c r="C48" s="24"/>
      <c r="D48" s="24"/>
      <c r="E48" s="24"/>
      <c r="F48" s="24"/>
      <c r="G48" s="24"/>
      <c r="H48" s="24"/>
      <c r="I48" s="24"/>
      <c r="J48" s="24"/>
      <c r="K48" s="24"/>
      <c r="L48" s="24"/>
      <c r="M48" s="24"/>
      <c r="N48" s="24"/>
      <c r="O48" s="24"/>
      <c r="P48" s="24"/>
      <c r="Q48" s="24"/>
      <c r="R48" s="24"/>
      <c r="S48" s="24"/>
      <c r="T48" s="24"/>
      <c r="U48" s="24"/>
      <c r="V48" s="24"/>
      <c r="W48" s="24"/>
      <c r="X48" s="24"/>
      <c r="Y48" s="24"/>
      <c r="Z48" s="24"/>
      <c r="AA48" s="44"/>
      <c r="AB48" s="44"/>
      <c r="AC48" s="44"/>
      <c r="AD48" s="44"/>
      <c r="AE48" s="44"/>
      <c r="AF48" s="44"/>
      <c r="AG48" s="44"/>
      <c r="AH48" s="44"/>
      <c r="AI48" s="44"/>
      <c r="AJ48" s="44"/>
      <c r="AK48" s="44"/>
      <c r="AL48" s="44"/>
      <c r="AM48" s="44"/>
      <c r="AN48" s="44"/>
      <c r="AO48" s="44"/>
      <c r="AP48" s="44"/>
      <c r="AQ48" s="44"/>
      <c r="AR48" s="44"/>
      <c r="AS48" s="44"/>
    </row>
    <row r="49" spans="1:45" ht="14.45" customHeight="1" x14ac:dyDescent="0.2">
      <c r="A49" s="24"/>
      <c r="B49" s="67"/>
      <c r="C49" s="67"/>
      <c r="D49" s="67"/>
      <c r="E49" s="67"/>
      <c r="F49" s="67"/>
      <c r="G49" s="67"/>
      <c r="H49" s="67"/>
      <c r="I49" s="67"/>
      <c r="J49" s="67"/>
      <c r="K49" s="67"/>
      <c r="L49" s="67"/>
      <c r="M49" s="67"/>
      <c r="N49" s="67"/>
      <c r="O49" s="67"/>
      <c r="P49" s="67"/>
      <c r="Q49" s="24"/>
      <c r="R49" s="66" t="s">
        <v>179</v>
      </c>
      <c r="S49" s="66"/>
      <c r="T49" s="66"/>
      <c r="U49" s="66"/>
      <c r="V49" s="66"/>
      <c r="W49" s="66"/>
      <c r="X49" s="66"/>
      <c r="Y49" s="66"/>
      <c r="Z49" s="24"/>
      <c r="AA49" s="56"/>
      <c r="AB49" s="56"/>
      <c r="AC49" s="56"/>
      <c r="AD49" s="56"/>
      <c r="AE49" s="56"/>
      <c r="AF49" s="56"/>
      <c r="AG49" s="56"/>
      <c r="AH49" s="56"/>
      <c r="AI49" s="56"/>
      <c r="AJ49" s="56"/>
      <c r="AK49" s="56"/>
      <c r="AL49" s="56"/>
      <c r="AM49" s="56"/>
      <c r="AN49" s="56"/>
      <c r="AO49" s="56"/>
      <c r="AP49" s="56"/>
      <c r="AQ49" s="56"/>
      <c r="AR49" s="56"/>
      <c r="AS49" s="56"/>
    </row>
    <row r="50" spans="1:45" x14ac:dyDescent="0.2">
      <c r="A50" s="24"/>
      <c r="B50" s="67"/>
      <c r="C50" s="67"/>
      <c r="D50" s="67"/>
      <c r="E50" s="67"/>
      <c r="F50" s="67"/>
      <c r="G50" s="67"/>
      <c r="H50" s="67"/>
      <c r="I50" s="67"/>
      <c r="J50" s="67"/>
      <c r="K50" s="67"/>
      <c r="L50" s="67"/>
      <c r="M50" s="67"/>
      <c r="N50" s="67"/>
      <c r="O50" s="67"/>
      <c r="P50" s="67"/>
      <c r="Q50" s="24"/>
      <c r="R50" s="66"/>
      <c r="S50" s="66"/>
      <c r="T50" s="66"/>
      <c r="U50" s="66"/>
      <c r="V50" s="66"/>
      <c r="W50" s="66"/>
      <c r="X50" s="66"/>
      <c r="Y50" s="66"/>
      <c r="Z50" s="24"/>
      <c r="AA50" s="56"/>
      <c r="AB50" s="56"/>
      <c r="AC50" s="56"/>
      <c r="AD50" s="56"/>
      <c r="AE50" s="56"/>
      <c r="AF50" s="56"/>
      <c r="AG50" s="56"/>
      <c r="AH50" s="56"/>
      <c r="AI50" s="56"/>
      <c r="AJ50" s="56"/>
      <c r="AK50" s="56"/>
      <c r="AL50" s="56"/>
      <c r="AM50" s="56"/>
      <c r="AN50" s="56"/>
      <c r="AO50" s="56"/>
      <c r="AP50" s="56"/>
      <c r="AQ50" s="56"/>
      <c r="AR50" s="56"/>
      <c r="AS50" s="56"/>
    </row>
    <row r="51" spans="1:45" x14ac:dyDescent="0.2">
      <c r="A51" s="24"/>
      <c r="B51" s="67"/>
      <c r="C51" s="67"/>
      <c r="D51" s="67"/>
      <c r="E51" s="67"/>
      <c r="F51" s="67"/>
      <c r="G51" s="67"/>
      <c r="H51" s="67"/>
      <c r="I51" s="67"/>
      <c r="J51" s="67"/>
      <c r="K51" s="67"/>
      <c r="L51" s="67"/>
      <c r="M51" s="67"/>
      <c r="N51" s="67"/>
      <c r="O51" s="67"/>
      <c r="P51" s="67"/>
      <c r="Q51" s="24"/>
      <c r="R51" s="66"/>
      <c r="S51" s="66"/>
      <c r="T51" s="66"/>
      <c r="U51" s="66"/>
      <c r="V51" s="66"/>
      <c r="W51" s="66"/>
      <c r="X51" s="66"/>
      <c r="Y51" s="66"/>
      <c r="Z51" s="24"/>
      <c r="AA51" s="56"/>
      <c r="AB51" s="56"/>
      <c r="AC51" s="56"/>
      <c r="AD51" s="56"/>
      <c r="AE51" s="56"/>
      <c r="AF51" s="56"/>
      <c r="AG51" s="56"/>
      <c r="AH51" s="56"/>
      <c r="AI51" s="56"/>
      <c r="AJ51" s="56"/>
      <c r="AK51" s="56"/>
      <c r="AL51" s="56"/>
      <c r="AM51" s="56"/>
      <c r="AN51" s="56"/>
      <c r="AO51" s="56"/>
      <c r="AP51" s="56"/>
      <c r="AQ51" s="56"/>
      <c r="AR51" s="56"/>
      <c r="AS51" s="56"/>
    </row>
    <row r="52" spans="1:45" x14ac:dyDescent="0.2">
      <c r="A52" s="24"/>
      <c r="B52" s="67"/>
      <c r="C52" s="67"/>
      <c r="D52" s="67"/>
      <c r="E52" s="67"/>
      <c r="F52" s="67"/>
      <c r="G52" s="67"/>
      <c r="H52" s="67"/>
      <c r="I52" s="67"/>
      <c r="J52" s="67"/>
      <c r="K52" s="67"/>
      <c r="L52" s="67"/>
      <c r="M52" s="67"/>
      <c r="N52" s="67"/>
      <c r="O52" s="67"/>
      <c r="P52" s="67"/>
      <c r="Q52" s="24"/>
      <c r="R52" s="66"/>
      <c r="S52" s="66"/>
      <c r="T52" s="66"/>
      <c r="U52" s="66"/>
      <c r="V52" s="66"/>
      <c r="W52" s="66"/>
      <c r="X52" s="66"/>
      <c r="Y52" s="66"/>
      <c r="Z52" s="24"/>
      <c r="AA52" s="49"/>
    </row>
    <row r="53" spans="1:45" x14ac:dyDescent="0.2">
      <c r="A53" s="24"/>
      <c r="B53" s="67"/>
      <c r="C53" s="67"/>
      <c r="D53" s="67"/>
      <c r="E53" s="67"/>
      <c r="F53" s="67"/>
      <c r="G53" s="67"/>
      <c r="H53" s="67"/>
      <c r="I53" s="67"/>
      <c r="J53" s="67"/>
      <c r="K53" s="67"/>
      <c r="L53" s="67"/>
      <c r="M53" s="67"/>
      <c r="N53" s="67"/>
      <c r="O53" s="67"/>
      <c r="P53" s="67"/>
      <c r="Q53" s="24"/>
      <c r="R53" s="66"/>
      <c r="S53" s="66"/>
      <c r="T53" s="66"/>
      <c r="U53" s="66"/>
      <c r="V53" s="66"/>
      <c r="W53" s="66"/>
      <c r="X53" s="66"/>
      <c r="Y53" s="66"/>
      <c r="Z53" s="24"/>
      <c r="AA53" s="49"/>
    </row>
    <row r="54" spans="1:45" x14ac:dyDescent="0.2">
      <c r="A54" s="24"/>
      <c r="B54" s="67"/>
      <c r="C54" s="67"/>
      <c r="D54" s="67"/>
      <c r="E54" s="67"/>
      <c r="F54" s="67"/>
      <c r="G54" s="67"/>
      <c r="H54" s="67"/>
      <c r="I54" s="67"/>
      <c r="J54" s="67"/>
      <c r="K54" s="67"/>
      <c r="L54" s="67"/>
      <c r="M54" s="67"/>
      <c r="N54" s="67"/>
      <c r="O54" s="67"/>
      <c r="P54" s="67"/>
      <c r="Q54" s="24"/>
      <c r="R54" s="66"/>
      <c r="S54" s="66"/>
      <c r="T54" s="66"/>
      <c r="U54" s="66"/>
      <c r="V54" s="66"/>
      <c r="W54" s="66"/>
      <c r="X54" s="66"/>
      <c r="Y54" s="66"/>
      <c r="Z54" s="24"/>
      <c r="AA54" s="49"/>
    </row>
    <row r="55" spans="1:45" x14ac:dyDescent="0.2">
      <c r="A55" s="24"/>
      <c r="B55" s="67"/>
      <c r="C55" s="67"/>
      <c r="D55" s="67"/>
      <c r="E55" s="67"/>
      <c r="F55" s="67"/>
      <c r="G55" s="67"/>
      <c r="H55" s="67"/>
      <c r="I55" s="67"/>
      <c r="J55" s="67"/>
      <c r="K55" s="67"/>
      <c r="L55" s="67"/>
      <c r="M55" s="67"/>
      <c r="N55" s="67"/>
      <c r="O55" s="67"/>
      <c r="P55" s="67"/>
      <c r="Q55" s="24"/>
      <c r="R55" s="66"/>
      <c r="S55" s="66"/>
      <c r="T55" s="66"/>
      <c r="U55" s="66"/>
      <c r="V55" s="66"/>
      <c r="W55" s="66"/>
      <c r="X55" s="66"/>
      <c r="Y55" s="66"/>
      <c r="Z55" s="24"/>
      <c r="AA55" s="49"/>
    </row>
    <row r="56" spans="1:45" ht="6" customHeight="1" x14ac:dyDescent="0.2">
      <c r="A56" s="24"/>
      <c r="B56" s="19"/>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45" ht="21" customHeight="1" x14ac:dyDescent="0.2">
      <c r="A57" s="63" t="s">
        <v>41</v>
      </c>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C57" s="16"/>
    </row>
    <row r="58" spans="1:45" ht="3"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45" ht="14.45" customHeight="1" x14ac:dyDescent="0.2">
      <c r="A59" s="24"/>
      <c r="B59" s="19" t="s">
        <v>42</v>
      </c>
      <c r="C59" s="24"/>
      <c r="D59" s="24"/>
      <c r="E59" s="24"/>
      <c r="F59" s="24"/>
      <c r="G59" s="24"/>
      <c r="H59" s="24"/>
      <c r="I59" s="24"/>
      <c r="J59" s="24"/>
      <c r="K59" s="24"/>
      <c r="L59" s="19"/>
      <c r="M59" s="26" t="s">
        <v>43</v>
      </c>
      <c r="N59" s="24"/>
      <c r="O59" s="24"/>
      <c r="P59" s="24"/>
      <c r="Q59" s="24"/>
      <c r="R59" s="24"/>
      <c r="S59" s="24"/>
      <c r="T59" s="66" t="s">
        <v>44</v>
      </c>
      <c r="U59" s="66"/>
      <c r="V59" s="66"/>
      <c r="W59" s="66"/>
      <c r="X59" s="66"/>
      <c r="Y59" s="66"/>
      <c r="Z59" s="24"/>
    </row>
    <row r="60" spans="1:45" x14ac:dyDescent="0.2">
      <c r="A60" s="24"/>
      <c r="B60" s="70"/>
      <c r="C60" s="70"/>
      <c r="D60" s="70"/>
      <c r="E60" s="70"/>
      <c r="F60" s="70"/>
      <c r="G60" s="70"/>
      <c r="H60" s="70"/>
      <c r="I60" s="70"/>
      <c r="J60" s="70"/>
      <c r="K60" s="70"/>
      <c r="L60" s="19"/>
      <c r="M60" s="26" t="s">
        <v>45</v>
      </c>
      <c r="N60" s="19"/>
      <c r="O60" s="19"/>
      <c r="P60" s="19"/>
      <c r="Q60" s="19"/>
      <c r="R60" s="19"/>
      <c r="S60" s="19"/>
      <c r="T60" s="66"/>
      <c r="U60" s="66"/>
      <c r="V60" s="66"/>
      <c r="W60" s="66"/>
      <c r="X60" s="66"/>
      <c r="Y60" s="66"/>
      <c r="Z60" s="24"/>
    </row>
    <row r="61" spans="1:45" ht="3" customHeight="1" x14ac:dyDescent="0.2">
      <c r="A61" s="24"/>
      <c r="B61" s="24"/>
      <c r="C61" s="24"/>
      <c r="D61" s="24"/>
      <c r="E61" s="24"/>
      <c r="F61" s="24"/>
      <c r="G61" s="24"/>
      <c r="H61" s="24"/>
      <c r="I61" s="24"/>
      <c r="J61" s="24"/>
      <c r="K61" s="24"/>
      <c r="L61" s="24"/>
      <c r="M61" s="19"/>
      <c r="N61" s="19"/>
      <c r="O61" s="19"/>
      <c r="P61" s="19"/>
      <c r="Q61" s="19"/>
      <c r="R61" s="19"/>
      <c r="S61" s="19"/>
      <c r="T61" s="66"/>
      <c r="U61" s="66"/>
      <c r="V61" s="66"/>
      <c r="W61" s="66"/>
      <c r="X61" s="66"/>
      <c r="Y61" s="66"/>
      <c r="Z61" s="24"/>
    </row>
    <row r="62" spans="1:45" x14ac:dyDescent="0.2">
      <c r="A62" s="24"/>
      <c r="B62" s="19" t="s">
        <v>46</v>
      </c>
      <c r="C62" s="24"/>
      <c r="D62" s="24"/>
      <c r="E62" s="24"/>
      <c r="F62" s="24"/>
      <c r="G62" s="24"/>
      <c r="H62" s="24"/>
      <c r="I62" s="24"/>
      <c r="J62" s="24"/>
      <c r="K62" s="24"/>
      <c r="L62" s="19"/>
      <c r="M62" s="19"/>
      <c r="N62" s="19"/>
      <c r="O62" s="19"/>
      <c r="P62" s="19"/>
      <c r="Q62" s="19"/>
      <c r="R62" s="19"/>
      <c r="S62" s="19"/>
      <c r="T62" s="19"/>
      <c r="U62" s="19"/>
      <c r="V62" s="19"/>
      <c r="W62" s="24"/>
      <c r="X62" s="24"/>
      <c r="Y62" s="24"/>
      <c r="Z62" s="24"/>
    </row>
    <row r="63" spans="1:45" x14ac:dyDescent="0.2">
      <c r="A63" s="24"/>
      <c r="B63" s="70"/>
      <c r="C63" s="70"/>
      <c r="D63" s="70"/>
      <c r="E63" s="70"/>
      <c r="F63" s="70"/>
      <c r="G63" s="70"/>
      <c r="H63" s="70"/>
      <c r="I63" s="70"/>
      <c r="J63" s="70"/>
      <c r="K63" s="70"/>
      <c r="L63" s="19"/>
      <c r="M63" s="19"/>
      <c r="N63" s="19"/>
      <c r="O63" s="19"/>
      <c r="P63" s="19"/>
      <c r="Q63" s="19"/>
      <c r="R63" s="19"/>
      <c r="S63" s="19"/>
      <c r="T63" s="19"/>
      <c r="U63" s="19"/>
      <c r="V63" s="19"/>
      <c r="W63" s="24"/>
      <c r="X63" s="24"/>
      <c r="Y63" s="24"/>
      <c r="Z63" s="24"/>
    </row>
    <row r="64" spans="1:45" ht="3" customHeight="1" x14ac:dyDescent="0.2">
      <c r="A64" s="24"/>
      <c r="B64" s="24"/>
      <c r="C64" s="24"/>
      <c r="D64" s="24"/>
      <c r="E64" s="24"/>
      <c r="F64" s="24"/>
      <c r="G64" s="24"/>
      <c r="H64" s="24"/>
      <c r="I64" s="24"/>
      <c r="J64" s="24"/>
      <c r="K64" s="24"/>
      <c r="L64" s="24"/>
      <c r="M64" s="19"/>
      <c r="N64" s="19"/>
      <c r="O64" s="19"/>
      <c r="P64" s="19"/>
      <c r="Q64" s="19"/>
      <c r="R64" s="19"/>
      <c r="S64" s="19"/>
      <c r="T64" s="19"/>
      <c r="U64" s="19"/>
      <c r="V64" s="19"/>
      <c r="W64" s="24"/>
      <c r="X64" s="24"/>
      <c r="Y64" s="24"/>
      <c r="Z64" s="24"/>
    </row>
    <row r="65" spans="1:26" x14ac:dyDescent="0.2">
      <c r="A65" s="24"/>
      <c r="B65" s="19" t="s">
        <v>47</v>
      </c>
      <c r="C65" s="24"/>
      <c r="D65" s="24"/>
      <c r="E65" s="24"/>
      <c r="F65" s="24"/>
      <c r="G65" s="24"/>
      <c r="H65" s="24"/>
      <c r="I65" s="24"/>
      <c r="J65" s="24"/>
      <c r="K65" s="24"/>
      <c r="L65" s="19"/>
      <c r="M65" s="19"/>
      <c r="N65" s="19"/>
      <c r="O65" s="19"/>
      <c r="P65" s="19"/>
      <c r="Q65" s="19"/>
      <c r="R65" s="19"/>
      <c r="S65" s="19"/>
      <c r="T65" s="19"/>
      <c r="U65" s="19"/>
      <c r="V65" s="19"/>
      <c r="W65" s="24"/>
      <c r="X65" s="24"/>
      <c r="Y65" s="24"/>
      <c r="Z65" s="24"/>
    </row>
    <row r="66" spans="1:26" x14ac:dyDescent="0.2">
      <c r="A66" s="24"/>
      <c r="B66" s="70"/>
      <c r="C66" s="70"/>
      <c r="D66" s="70"/>
      <c r="E66" s="70"/>
      <c r="F66" s="70"/>
      <c r="G66" s="70"/>
      <c r="H66" s="70"/>
      <c r="I66" s="70"/>
      <c r="J66" s="70"/>
      <c r="K66" s="70"/>
      <c r="L66" s="19"/>
      <c r="M66" s="19"/>
      <c r="N66" s="19"/>
      <c r="O66" s="19"/>
      <c r="P66" s="19"/>
      <c r="Q66" s="19"/>
      <c r="R66" s="19"/>
      <c r="S66" s="19"/>
      <c r="T66" s="19"/>
      <c r="U66" s="69" t="s">
        <v>48</v>
      </c>
      <c r="V66" s="69"/>
      <c r="W66" s="24"/>
      <c r="X66" s="69" t="s">
        <v>49</v>
      </c>
      <c r="Y66" s="69"/>
      <c r="Z66" s="24"/>
    </row>
    <row r="67" spans="1:26" ht="3" customHeight="1" x14ac:dyDescent="0.2">
      <c r="A67" s="24"/>
      <c r="B67" s="24"/>
      <c r="C67" s="24"/>
      <c r="D67" s="24"/>
      <c r="E67" s="24"/>
      <c r="F67" s="24"/>
      <c r="G67" s="24"/>
      <c r="H67" s="24"/>
      <c r="I67" s="24"/>
      <c r="J67" s="24"/>
      <c r="K67" s="24"/>
      <c r="L67" s="24"/>
      <c r="M67" s="19"/>
      <c r="N67" s="19"/>
      <c r="O67" s="19"/>
      <c r="P67" s="19"/>
      <c r="Q67" s="19"/>
      <c r="R67" s="19"/>
      <c r="S67" s="19"/>
      <c r="T67" s="24"/>
      <c r="U67" s="69"/>
      <c r="V67" s="69"/>
      <c r="W67" s="19"/>
      <c r="X67" s="69"/>
      <c r="Y67" s="69"/>
      <c r="Z67" s="24"/>
    </row>
    <row r="68" spans="1:26" x14ac:dyDescent="0.2">
      <c r="A68" s="24"/>
      <c r="B68" s="72" t="s">
        <v>306</v>
      </c>
      <c r="C68" s="72"/>
      <c r="D68" s="72"/>
      <c r="E68" s="72"/>
      <c r="F68" s="72"/>
      <c r="G68" s="72"/>
      <c r="H68" s="72"/>
      <c r="I68" s="72"/>
      <c r="J68" s="72"/>
      <c r="K68" s="72"/>
      <c r="L68" s="24"/>
      <c r="M68" s="24"/>
      <c r="N68" s="24"/>
      <c r="O68" s="24"/>
      <c r="P68" s="24"/>
      <c r="Q68" s="24"/>
      <c r="R68" s="24"/>
      <c r="S68" s="24"/>
      <c r="T68" s="24"/>
      <c r="U68" s="69"/>
      <c r="V68" s="69"/>
      <c r="W68" s="19"/>
      <c r="X68" s="69"/>
      <c r="Y68" s="69"/>
      <c r="Z68" s="24"/>
    </row>
    <row r="69" spans="1:26" x14ac:dyDescent="0.2">
      <c r="A69" s="24"/>
      <c r="B69" s="72"/>
      <c r="C69" s="72"/>
      <c r="D69" s="72"/>
      <c r="E69" s="72"/>
      <c r="F69" s="72"/>
      <c r="G69" s="72"/>
      <c r="H69" s="72"/>
      <c r="I69" s="72"/>
      <c r="J69" s="72"/>
      <c r="K69" s="72"/>
      <c r="L69" s="24"/>
      <c r="M69" s="24"/>
      <c r="N69" s="24"/>
      <c r="O69" s="24"/>
      <c r="P69" s="24"/>
      <c r="Q69" s="24"/>
      <c r="R69" s="24"/>
      <c r="S69" s="24"/>
      <c r="T69" s="24"/>
      <c r="U69" s="69"/>
      <c r="V69" s="69"/>
      <c r="W69" s="19"/>
      <c r="X69" s="69"/>
      <c r="Y69" s="69"/>
      <c r="Z69" s="24"/>
    </row>
    <row r="70" spans="1:26" ht="3" customHeight="1" x14ac:dyDescent="0.2">
      <c r="A70" s="24"/>
      <c r="B70" s="24"/>
      <c r="C70" s="24"/>
      <c r="D70" s="24"/>
      <c r="E70" s="24"/>
      <c r="F70" s="24"/>
      <c r="G70" s="24"/>
      <c r="H70" s="24"/>
      <c r="I70" s="24"/>
      <c r="J70" s="24"/>
      <c r="K70" s="24"/>
      <c r="L70" s="24"/>
      <c r="M70" s="19"/>
      <c r="N70" s="19"/>
      <c r="O70" s="19"/>
      <c r="P70" s="19"/>
      <c r="Q70" s="19"/>
      <c r="R70" s="19"/>
      <c r="S70" s="19"/>
      <c r="T70" s="24"/>
      <c r="U70" s="69"/>
      <c r="V70" s="69"/>
      <c r="W70" s="19"/>
      <c r="X70" s="69"/>
      <c r="Y70" s="69"/>
      <c r="Z70" s="24"/>
    </row>
    <row r="71" spans="1:26" ht="14.45" customHeight="1" x14ac:dyDescent="0.2">
      <c r="A71" s="24"/>
      <c r="B71" s="19" t="s">
        <v>50</v>
      </c>
      <c r="C71" s="24"/>
      <c r="D71" s="24"/>
      <c r="E71" s="24"/>
      <c r="F71" s="24"/>
      <c r="G71" s="24"/>
      <c r="H71" s="24"/>
      <c r="I71" s="24"/>
      <c r="J71" s="24"/>
      <c r="K71" s="24"/>
      <c r="L71" s="24"/>
      <c r="M71" s="24"/>
      <c r="N71" s="24"/>
      <c r="O71" s="24"/>
      <c r="P71" s="24"/>
      <c r="Q71" s="24"/>
      <c r="R71" s="24"/>
      <c r="S71" s="20" t="s">
        <v>51</v>
      </c>
      <c r="T71" s="24"/>
      <c r="U71" s="69"/>
      <c r="V71" s="69"/>
      <c r="W71" s="24"/>
      <c r="X71" s="69"/>
      <c r="Y71" s="69"/>
      <c r="Z71" s="24"/>
    </row>
    <row r="72" spans="1:26" x14ac:dyDescent="0.2">
      <c r="A72" s="24"/>
      <c r="B72" s="70"/>
      <c r="C72" s="70"/>
      <c r="D72" s="70"/>
      <c r="E72" s="70"/>
      <c r="F72" s="70"/>
      <c r="G72" s="70"/>
      <c r="H72" s="70"/>
      <c r="I72" s="70"/>
      <c r="J72" s="70"/>
      <c r="K72" s="70"/>
      <c r="L72" s="70"/>
      <c r="M72" s="70"/>
      <c r="N72" s="70"/>
      <c r="O72" s="70"/>
      <c r="P72" s="70"/>
      <c r="Q72" s="70"/>
      <c r="R72" s="24"/>
      <c r="S72" s="62"/>
      <c r="T72" s="48"/>
      <c r="U72" s="71" t="str">
        <f>IFERROR(VLOOKUP(B72,Data!B65:H115,3,0),"")</f>
        <v/>
      </c>
      <c r="V72" s="71"/>
      <c r="W72" s="48"/>
      <c r="X72" s="71" t="str">
        <f>IF(ISNUMBER(S72),S72*U72,"")</f>
        <v/>
      </c>
      <c r="Y72" s="71"/>
      <c r="Z72" s="24"/>
    </row>
    <row r="73" spans="1:26" ht="3" customHeight="1" x14ac:dyDescent="0.2">
      <c r="A73" s="24"/>
      <c r="B73" s="24"/>
      <c r="C73" s="24"/>
      <c r="D73" s="24"/>
      <c r="E73" s="24"/>
      <c r="F73" s="24"/>
      <c r="G73" s="24"/>
      <c r="H73" s="24"/>
      <c r="I73" s="24"/>
      <c r="J73" s="24"/>
      <c r="K73" s="24"/>
      <c r="L73" s="24"/>
      <c r="M73" s="24"/>
      <c r="N73" s="24"/>
      <c r="O73" s="24"/>
      <c r="P73" s="24"/>
      <c r="Q73" s="24"/>
      <c r="R73" s="24"/>
      <c r="S73" s="48"/>
      <c r="T73" s="48"/>
      <c r="U73" s="48"/>
      <c r="V73" s="48"/>
      <c r="W73" s="48"/>
      <c r="X73" s="48"/>
      <c r="Y73" s="48"/>
      <c r="Z73" s="24"/>
    </row>
    <row r="74" spans="1:26" x14ac:dyDescent="0.2">
      <c r="A74" s="24"/>
      <c r="B74" s="70"/>
      <c r="C74" s="70"/>
      <c r="D74" s="70"/>
      <c r="E74" s="70"/>
      <c r="F74" s="70"/>
      <c r="G74" s="70"/>
      <c r="H74" s="70"/>
      <c r="I74" s="70"/>
      <c r="J74" s="70"/>
      <c r="K74" s="70"/>
      <c r="L74" s="70"/>
      <c r="M74" s="70"/>
      <c r="N74" s="70"/>
      <c r="O74" s="70"/>
      <c r="P74" s="70"/>
      <c r="Q74" s="70"/>
      <c r="R74" s="24"/>
      <c r="S74" s="62"/>
      <c r="T74" s="48"/>
      <c r="U74" s="71" t="str">
        <f>IFERROR(VLOOKUP(B74,Data!B67:H117,3,0),"")</f>
        <v/>
      </c>
      <c r="V74" s="71"/>
      <c r="W74" s="48"/>
      <c r="X74" s="71" t="str">
        <f>IF(ISNUMBER(S74),S74*U74,"")</f>
        <v/>
      </c>
      <c r="Y74" s="71"/>
      <c r="Z74" s="24"/>
    </row>
    <row r="75" spans="1:26" ht="3" customHeight="1" x14ac:dyDescent="0.2">
      <c r="A75" s="24"/>
      <c r="B75" s="24"/>
      <c r="C75" s="24"/>
      <c r="D75" s="24"/>
      <c r="E75" s="24"/>
      <c r="F75" s="24"/>
      <c r="G75" s="24"/>
      <c r="H75" s="24"/>
      <c r="I75" s="24"/>
      <c r="J75" s="24"/>
      <c r="K75" s="24"/>
      <c r="L75" s="24"/>
      <c r="M75" s="24"/>
      <c r="N75" s="24"/>
      <c r="O75" s="24"/>
      <c r="P75" s="24"/>
      <c r="Q75" s="24"/>
      <c r="R75" s="24"/>
      <c r="S75" s="48"/>
      <c r="T75" s="48"/>
      <c r="U75" s="48"/>
      <c r="V75" s="48"/>
      <c r="W75" s="48"/>
      <c r="X75" s="48"/>
      <c r="Y75" s="48"/>
      <c r="Z75" s="24"/>
    </row>
    <row r="76" spans="1:26" x14ac:dyDescent="0.2">
      <c r="A76" s="24"/>
      <c r="B76" s="70"/>
      <c r="C76" s="70"/>
      <c r="D76" s="70"/>
      <c r="E76" s="70"/>
      <c r="F76" s="70"/>
      <c r="G76" s="70"/>
      <c r="H76" s="70"/>
      <c r="I76" s="70"/>
      <c r="J76" s="70"/>
      <c r="K76" s="70"/>
      <c r="L76" s="70"/>
      <c r="M76" s="70"/>
      <c r="N76" s="70"/>
      <c r="O76" s="70"/>
      <c r="P76" s="70"/>
      <c r="Q76" s="70"/>
      <c r="R76" s="24"/>
      <c r="S76" s="62"/>
      <c r="T76" s="48"/>
      <c r="U76" s="71" t="str">
        <f>IFERROR(VLOOKUP(B76,Data!B69:H119,3,0),"")</f>
        <v/>
      </c>
      <c r="V76" s="71"/>
      <c r="W76" s="48"/>
      <c r="X76" s="71" t="str">
        <f>IF(ISNUMBER(S76),S76*U76,"")</f>
        <v/>
      </c>
      <c r="Y76" s="71"/>
      <c r="Z76" s="24"/>
    </row>
    <row r="77" spans="1:26" ht="3" customHeight="1" x14ac:dyDescent="0.2">
      <c r="A77" s="24"/>
      <c r="B77" s="24"/>
      <c r="C77" s="24"/>
      <c r="D77" s="24"/>
      <c r="E77" s="24"/>
      <c r="F77" s="24"/>
      <c r="G77" s="24"/>
      <c r="H77" s="24"/>
      <c r="I77" s="24"/>
      <c r="J77" s="24"/>
      <c r="K77" s="24"/>
      <c r="L77" s="24"/>
      <c r="M77" s="24"/>
      <c r="N77" s="24"/>
      <c r="O77" s="24"/>
      <c r="P77" s="24"/>
      <c r="Q77" s="24"/>
      <c r="R77" s="24"/>
      <c r="S77" s="48"/>
      <c r="T77" s="48"/>
      <c r="U77" s="48"/>
      <c r="V77" s="48"/>
      <c r="W77" s="48"/>
      <c r="X77" s="48"/>
      <c r="Y77" s="48"/>
      <c r="Z77" s="24"/>
    </row>
    <row r="78" spans="1:26" x14ac:dyDescent="0.2">
      <c r="A78" s="24"/>
      <c r="B78" s="70"/>
      <c r="C78" s="70"/>
      <c r="D78" s="70"/>
      <c r="E78" s="70"/>
      <c r="F78" s="70"/>
      <c r="G78" s="70"/>
      <c r="H78" s="70"/>
      <c r="I78" s="70"/>
      <c r="J78" s="70"/>
      <c r="K78" s="70"/>
      <c r="L78" s="70"/>
      <c r="M78" s="70"/>
      <c r="N78" s="70"/>
      <c r="O78" s="70"/>
      <c r="P78" s="70"/>
      <c r="Q78" s="70"/>
      <c r="R78" s="24"/>
      <c r="S78" s="62"/>
      <c r="T78" s="48"/>
      <c r="U78" s="71" t="str">
        <f>IFERROR(VLOOKUP(B78,Data!B71:H121,3,0),"")</f>
        <v/>
      </c>
      <c r="V78" s="71"/>
      <c r="W78" s="48"/>
      <c r="X78" s="71" t="str">
        <f>IF(ISNUMBER(S78),S78*U78,"")</f>
        <v/>
      </c>
      <c r="Y78" s="71"/>
      <c r="Z78" s="24"/>
    </row>
    <row r="79" spans="1:26" ht="3"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x14ac:dyDescent="0.2">
      <c r="A80" s="24"/>
      <c r="B80" s="19" t="s">
        <v>52</v>
      </c>
      <c r="C80" s="24"/>
      <c r="D80" s="24"/>
      <c r="E80" s="24"/>
      <c r="F80" s="24"/>
      <c r="G80" s="24"/>
      <c r="H80" s="24"/>
      <c r="I80" s="24"/>
      <c r="J80" s="24"/>
      <c r="K80" s="24"/>
      <c r="L80" s="24"/>
      <c r="M80" s="24"/>
      <c r="N80" s="24"/>
      <c r="O80" s="24"/>
      <c r="P80" s="24"/>
      <c r="Q80" s="24"/>
      <c r="R80" s="19"/>
      <c r="S80" s="24"/>
      <c r="T80" s="24"/>
      <c r="U80" s="24"/>
      <c r="V80" s="24"/>
      <c r="W80" s="24"/>
      <c r="X80" s="24"/>
      <c r="Y80" s="24"/>
      <c r="Z80" s="24"/>
    </row>
    <row r="81" spans="1:26" ht="3"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21" customHeight="1" x14ac:dyDescent="0.2">
      <c r="A82" s="63" t="s">
        <v>53</v>
      </c>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3"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x14ac:dyDescent="0.2">
      <c r="A84" s="24"/>
      <c r="B84" s="19" t="s">
        <v>54</v>
      </c>
      <c r="C84" s="24"/>
      <c r="D84" s="24"/>
      <c r="E84" s="24"/>
      <c r="F84" s="24"/>
      <c r="G84" s="24"/>
      <c r="H84" s="24"/>
      <c r="I84" s="24"/>
      <c r="J84" s="24"/>
      <c r="K84" s="19" t="s">
        <v>55</v>
      </c>
      <c r="L84" s="24"/>
      <c r="M84" s="24"/>
      <c r="N84" s="24"/>
      <c r="O84" s="24"/>
      <c r="P84" s="24"/>
      <c r="Q84" s="24"/>
      <c r="R84" s="24"/>
      <c r="S84" s="24"/>
      <c r="T84" s="24"/>
      <c r="U84" s="24"/>
      <c r="V84" s="24"/>
      <c r="W84" s="24"/>
      <c r="X84" s="24"/>
      <c r="Y84" s="24"/>
      <c r="Z84" s="24"/>
    </row>
    <row r="85" spans="1:26" x14ac:dyDescent="0.2">
      <c r="A85" s="24"/>
      <c r="B85" s="99"/>
      <c r="C85" s="99"/>
      <c r="D85" s="99"/>
      <c r="E85" s="99"/>
      <c r="F85" s="99"/>
      <c r="G85" s="99"/>
      <c r="H85" s="99"/>
      <c r="I85" s="99"/>
      <c r="J85" s="24"/>
      <c r="K85" s="64"/>
      <c r="L85" s="64"/>
      <c r="M85" s="64"/>
      <c r="N85" s="64"/>
      <c r="O85" s="64"/>
      <c r="P85" s="64"/>
      <c r="Q85" s="64"/>
      <c r="R85" s="64"/>
      <c r="S85" s="64"/>
      <c r="T85" s="64"/>
      <c r="U85" s="64"/>
      <c r="V85" s="64"/>
      <c r="W85" s="64"/>
      <c r="X85" s="64"/>
      <c r="Y85" s="64"/>
      <c r="Z85" s="24"/>
    </row>
    <row r="86" spans="1:26" ht="3" customHeight="1" x14ac:dyDescent="0.2">
      <c r="A86" s="24"/>
      <c r="B86" s="24"/>
      <c r="C86" s="24"/>
      <c r="D86" s="24"/>
      <c r="E86" s="24"/>
      <c r="F86" s="24"/>
      <c r="G86" s="24"/>
      <c r="H86" s="24"/>
      <c r="I86" s="24"/>
      <c r="J86" s="24"/>
      <c r="K86" s="64"/>
      <c r="L86" s="64"/>
      <c r="M86" s="64"/>
      <c r="N86" s="64"/>
      <c r="O86" s="64"/>
      <c r="P86" s="64"/>
      <c r="Q86" s="64"/>
      <c r="R86" s="64"/>
      <c r="S86" s="64"/>
      <c r="T86" s="64"/>
      <c r="U86" s="64"/>
      <c r="V86" s="64"/>
      <c r="W86" s="64"/>
      <c r="X86" s="64"/>
      <c r="Y86" s="64"/>
      <c r="Z86" s="24"/>
    </row>
    <row r="87" spans="1:26" ht="14.45" customHeight="1" x14ac:dyDescent="0.2">
      <c r="A87" s="24"/>
      <c r="B87" s="66" t="s">
        <v>183</v>
      </c>
      <c r="C87" s="66"/>
      <c r="D87" s="66"/>
      <c r="E87" s="66"/>
      <c r="F87" s="66"/>
      <c r="G87" s="66"/>
      <c r="H87" s="66"/>
      <c r="I87" s="66"/>
      <c r="J87" s="24"/>
      <c r="K87" s="64"/>
      <c r="L87" s="64"/>
      <c r="M87" s="64"/>
      <c r="N87" s="64"/>
      <c r="O87" s="64"/>
      <c r="P87" s="64"/>
      <c r="Q87" s="64"/>
      <c r="R87" s="64"/>
      <c r="S87" s="64"/>
      <c r="T87" s="64"/>
      <c r="U87" s="64"/>
      <c r="V87" s="64"/>
      <c r="W87" s="64"/>
      <c r="X87" s="64"/>
      <c r="Y87" s="64"/>
      <c r="Z87" s="24"/>
    </row>
    <row r="88" spans="1:26" x14ac:dyDescent="0.2">
      <c r="A88" s="24"/>
      <c r="B88" s="66"/>
      <c r="C88" s="66"/>
      <c r="D88" s="66"/>
      <c r="E88" s="66"/>
      <c r="F88" s="66"/>
      <c r="G88" s="66"/>
      <c r="H88" s="66"/>
      <c r="I88" s="66"/>
      <c r="J88" s="24"/>
      <c r="K88" s="64"/>
      <c r="L88" s="64"/>
      <c r="M88" s="64"/>
      <c r="N88" s="64"/>
      <c r="O88" s="64"/>
      <c r="P88" s="64"/>
      <c r="Q88" s="64"/>
      <c r="R88" s="64"/>
      <c r="S88" s="64"/>
      <c r="T88" s="64"/>
      <c r="U88" s="64"/>
      <c r="V88" s="64"/>
      <c r="W88" s="64"/>
      <c r="X88" s="64"/>
      <c r="Y88" s="64"/>
      <c r="Z88" s="24"/>
    </row>
    <row r="89" spans="1:26" x14ac:dyDescent="0.2">
      <c r="A89" s="24"/>
      <c r="B89" s="66"/>
      <c r="C89" s="66"/>
      <c r="D89" s="66"/>
      <c r="E89" s="66"/>
      <c r="F89" s="66"/>
      <c r="G89" s="66"/>
      <c r="H89" s="66"/>
      <c r="I89" s="66"/>
      <c r="J89" s="24"/>
      <c r="K89" s="64"/>
      <c r="L89" s="64"/>
      <c r="M89" s="64"/>
      <c r="N89" s="64"/>
      <c r="O89" s="64"/>
      <c r="P89" s="64"/>
      <c r="Q89" s="64"/>
      <c r="R89" s="64"/>
      <c r="S89" s="64"/>
      <c r="T89" s="64"/>
      <c r="U89" s="64"/>
      <c r="V89" s="64"/>
      <c r="W89" s="64"/>
      <c r="X89" s="64"/>
      <c r="Y89" s="64"/>
      <c r="Z89" s="24"/>
    </row>
    <row r="90" spans="1:26" x14ac:dyDescent="0.2">
      <c r="A90" s="24"/>
      <c r="B90" s="66"/>
      <c r="C90" s="66"/>
      <c r="D90" s="66"/>
      <c r="E90" s="66"/>
      <c r="F90" s="66"/>
      <c r="G90" s="66"/>
      <c r="H90" s="66"/>
      <c r="I90" s="66"/>
      <c r="J90" s="24"/>
      <c r="K90" s="64"/>
      <c r="L90" s="64"/>
      <c r="M90" s="64"/>
      <c r="N90" s="64"/>
      <c r="O90" s="64"/>
      <c r="P90" s="64"/>
      <c r="Q90" s="64"/>
      <c r="R90" s="64"/>
      <c r="S90" s="64"/>
      <c r="T90" s="64"/>
      <c r="U90" s="64"/>
      <c r="V90" s="64"/>
      <c r="W90" s="64"/>
      <c r="X90" s="64"/>
      <c r="Y90" s="64"/>
      <c r="Z90" s="24"/>
    </row>
    <row r="91" spans="1:26" x14ac:dyDescent="0.2">
      <c r="A91" s="24"/>
      <c r="B91" s="66"/>
      <c r="C91" s="66"/>
      <c r="D91" s="66"/>
      <c r="E91" s="66"/>
      <c r="F91" s="66"/>
      <c r="G91" s="66"/>
      <c r="H91" s="66"/>
      <c r="I91" s="66"/>
      <c r="J91" s="24"/>
      <c r="K91" s="64"/>
      <c r="L91" s="64"/>
      <c r="M91" s="64"/>
      <c r="N91" s="64"/>
      <c r="O91" s="64"/>
      <c r="P91" s="64"/>
      <c r="Q91" s="64"/>
      <c r="R91" s="64"/>
      <c r="S91" s="64"/>
      <c r="T91" s="64"/>
      <c r="U91" s="64"/>
      <c r="V91" s="64"/>
      <c r="W91" s="64"/>
      <c r="X91" s="64"/>
      <c r="Y91" s="64"/>
      <c r="Z91" s="24"/>
    </row>
    <row r="92" spans="1:26" ht="3"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21" customHeight="1" x14ac:dyDescent="0.2">
      <c r="A93" s="63" t="s">
        <v>56</v>
      </c>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spans="1:26" ht="3"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x14ac:dyDescent="0.2">
      <c r="A95" s="24"/>
      <c r="B95" s="19" t="s">
        <v>57</v>
      </c>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4.45" customHeight="1" x14ac:dyDescent="0.2">
      <c r="A96" s="24"/>
      <c r="B96" s="64"/>
      <c r="C96" s="64"/>
      <c r="D96" s="64"/>
      <c r="E96" s="64"/>
      <c r="F96" s="64"/>
      <c r="G96" s="64"/>
      <c r="H96" s="64"/>
      <c r="I96" s="64"/>
      <c r="J96" s="64"/>
      <c r="K96" s="64"/>
      <c r="L96" s="64"/>
      <c r="M96" s="64"/>
      <c r="N96" s="24"/>
      <c r="O96" s="98" t="s">
        <v>180</v>
      </c>
      <c r="P96" s="98"/>
      <c r="Q96" s="98"/>
      <c r="R96" s="98"/>
      <c r="S96" s="98"/>
      <c r="T96" s="98"/>
      <c r="U96" s="98"/>
      <c r="V96" s="98"/>
      <c r="W96" s="98"/>
      <c r="X96" s="98"/>
      <c r="Y96" s="98"/>
      <c r="Z96" s="24"/>
    </row>
    <row r="97" spans="1:38" x14ac:dyDescent="0.2">
      <c r="A97" s="24"/>
      <c r="B97" s="64"/>
      <c r="C97" s="64"/>
      <c r="D97" s="64"/>
      <c r="E97" s="64"/>
      <c r="F97" s="64"/>
      <c r="G97" s="64"/>
      <c r="H97" s="64"/>
      <c r="I97" s="64"/>
      <c r="J97" s="64"/>
      <c r="K97" s="64"/>
      <c r="L97" s="64"/>
      <c r="M97" s="64"/>
      <c r="N97" s="24"/>
      <c r="O97" s="98"/>
      <c r="P97" s="98"/>
      <c r="Q97" s="98"/>
      <c r="R97" s="98"/>
      <c r="S97" s="98"/>
      <c r="T97" s="98"/>
      <c r="U97" s="98"/>
      <c r="V97" s="98"/>
      <c r="W97" s="98"/>
      <c r="X97" s="98"/>
      <c r="Y97" s="98"/>
      <c r="Z97" s="24"/>
    </row>
    <row r="98" spans="1:38" x14ac:dyDescent="0.2">
      <c r="A98" s="24"/>
      <c r="B98" s="64"/>
      <c r="C98" s="64"/>
      <c r="D98" s="64"/>
      <c r="E98" s="64"/>
      <c r="F98" s="64"/>
      <c r="G98" s="64"/>
      <c r="H98" s="64"/>
      <c r="I98" s="64"/>
      <c r="J98" s="64"/>
      <c r="K98" s="64"/>
      <c r="L98" s="64"/>
      <c r="M98" s="64"/>
      <c r="N98" s="24"/>
      <c r="O98" s="98"/>
      <c r="P98" s="98"/>
      <c r="Q98" s="98"/>
      <c r="R98" s="98"/>
      <c r="S98" s="98"/>
      <c r="T98" s="98"/>
      <c r="U98" s="98"/>
      <c r="V98" s="98"/>
      <c r="W98" s="98"/>
      <c r="X98" s="98"/>
      <c r="Y98" s="98"/>
      <c r="Z98" s="24"/>
    </row>
    <row r="99" spans="1:38" ht="3" customHeight="1" x14ac:dyDescent="0.2">
      <c r="A99" s="24"/>
      <c r="B99" s="64"/>
      <c r="C99" s="64"/>
      <c r="D99" s="64"/>
      <c r="E99" s="64"/>
      <c r="F99" s="64"/>
      <c r="G99" s="64"/>
      <c r="H99" s="64"/>
      <c r="I99" s="64"/>
      <c r="J99" s="64"/>
      <c r="K99" s="64"/>
      <c r="L99" s="64"/>
      <c r="M99" s="64"/>
      <c r="N99" s="24"/>
      <c r="O99" s="24"/>
      <c r="P99" s="24"/>
      <c r="Q99" s="24"/>
      <c r="R99" s="24"/>
      <c r="S99" s="24"/>
      <c r="T99" s="24"/>
      <c r="U99" s="24"/>
      <c r="V99" s="24"/>
      <c r="W99" s="24"/>
      <c r="X99" s="24"/>
      <c r="Y99" s="24"/>
      <c r="Z99" s="24"/>
    </row>
    <row r="100" spans="1:38" x14ac:dyDescent="0.2">
      <c r="A100" s="24"/>
      <c r="B100" s="64"/>
      <c r="C100" s="64"/>
      <c r="D100" s="64"/>
      <c r="E100" s="64"/>
      <c r="F100" s="64"/>
      <c r="G100" s="64"/>
      <c r="H100" s="64"/>
      <c r="I100" s="64"/>
      <c r="J100" s="64"/>
      <c r="K100" s="64"/>
      <c r="L100" s="64"/>
      <c r="M100" s="64"/>
      <c r="N100" s="24"/>
      <c r="O100" s="98" t="s">
        <v>58</v>
      </c>
      <c r="P100" s="98"/>
      <c r="Q100" s="98"/>
      <c r="R100" s="98"/>
      <c r="S100" s="98"/>
      <c r="T100" s="98"/>
      <c r="U100" s="98"/>
      <c r="V100" s="98"/>
      <c r="W100" s="98"/>
      <c r="X100" s="98"/>
      <c r="Y100" s="98"/>
      <c r="Z100" s="24"/>
    </row>
    <row r="101" spans="1:38" x14ac:dyDescent="0.2">
      <c r="A101" s="24"/>
      <c r="B101" s="64"/>
      <c r="C101" s="64"/>
      <c r="D101" s="64"/>
      <c r="E101" s="64"/>
      <c r="F101" s="64"/>
      <c r="G101" s="64"/>
      <c r="H101" s="64"/>
      <c r="I101" s="64"/>
      <c r="J101" s="64"/>
      <c r="K101" s="64"/>
      <c r="L101" s="64"/>
      <c r="M101" s="64"/>
      <c r="N101" s="24"/>
      <c r="O101" s="98"/>
      <c r="P101" s="98"/>
      <c r="Q101" s="98"/>
      <c r="R101" s="98"/>
      <c r="S101" s="98"/>
      <c r="T101" s="98"/>
      <c r="U101" s="98"/>
      <c r="V101" s="98"/>
      <c r="W101" s="98"/>
      <c r="X101" s="98"/>
      <c r="Y101" s="98"/>
      <c r="Z101" s="24"/>
    </row>
    <row r="102" spans="1:38" x14ac:dyDescent="0.2">
      <c r="A102" s="24"/>
      <c r="B102" s="64"/>
      <c r="C102" s="64"/>
      <c r="D102" s="64"/>
      <c r="E102" s="64"/>
      <c r="F102" s="64"/>
      <c r="G102" s="64"/>
      <c r="H102" s="64"/>
      <c r="I102" s="64"/>
      <c r="J102" s="64"/>
      <c r="K102" s="64"/>
      <c r="L102" s="64"/>
      <c r="M102" s="64"/>
      <c r="N102" s="24"/>
      <c r="O102" s="98"/>
      <c r="P102" s="98"/>
      <c r="Q102" s="98"/>
      <c r="R102" s="98"/>
      <c r="S102" s="98"/>
      <c r="T102" s="98"/>
      <c r="U102" s="98"/>
      <c r="V102" s="98"/>
      <c r="W102" s="98"/>
      <c r="X102" s="98"/>
      <c r="Y102" s="98"/>
      <c r="Z102" s="24"/>
    </row>
    <row r="103" spans="1:38" ht="3"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38" ht="21" customHeight="1" x14ac:dyDescent="0.2">
      <c r="A104" s="63" t="s">
        <v>248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56"/>
      <c r="AB104" s="56"/>
      <c r="AC104" s="56"/>
      <c r="AD104" s="56"/>
      <c r="AE104" s="56"/>
      <c r="AF104" s="56"/>
      <c r="AG104" s="56"/>
      <c r="AH104" s="56"/>
      <c r="AI104" s="56"/>
      <c r="AJ104" s="56"/>
      <c r="AK104" s="56"/>
      <c r="AL104" s="56"/>
    </row>
    <row r="105" spans="1:38" ht="3"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56"/>
      <c r="AB105" s="56"/>
      <c r="AC105" s="56"/>
      <c r="AD105" s="56"/>
      <c r="AE105" s="56"/>
      <c r="AF105" s="56"/>
      <c r="AG105" s="56"/>
      <c r="AH105" s="56"/>
      <c r="AI105" s="56"/>
      <c r="AJ105" s="56"/>
      <c r="AK105" s="56"/>
      <c r="AL105" s="56"/>
    </row>
    <row r="106" spans="1:38" ht="13.9" customHeight="1" x14ac:dyDescent="0.2">
      <c r="A106" s="24"/>
      <c r="B106" s="19" t="s">
        <v>249</v>
      </c>
      <c r="C106" s="24"/>
      <c r="D106" s="24"/>
      <c r="E106" s="24"/>
      <c r="F106" s="24"/>
      <c r="G106" s="24"/>
      <c r="H106" s="24"/>
      <c r="I106" s="24"/>
      <c r="J106" s="24"/>
      <c r="K106" s="24"/>
      <c r="L106" s="24"/>
      <c r="M106" s="24"/>
      <c r="N106" s="24"/>
      <c r="O106" s="24"/>
      <c r="P106" s="66" t="s">
        <v>250</v>
      </c>
      <c r="Q106" s="66"/>
      <c r="R106" s="66"/>
      <c r="S106" s="66"/>
      <c r="T106" s="66"/>
      <c r="U106" s="66"/>
      <c r="V106" s="66"/>
      <c r="W106" s="66"/>
      <c r="X106" s="66"/>
      <c r="Y106" s="66"/>
      <c r="Z106" s="24"/>
      <c r="AA106" s="56"/>
      <c r="AB106" s="56"/>
      <c r="AC106" s="56"/>
      <c r="AD106" s="56"/>
      <c r="AE106" s="56"/>
      <c r="AF106" s="56"/>
      <c r="AG106" s="56"/>
      <c r="AH106" s="56"/>
      <c r="AI106" s="56"/>
      <c r="AJ106" s="56"/>
      <c r="AK106" s="56"/>
      <c r="AL106" s="56"/>
    </row>
    <row r="107" spans="1:38" ht="3" customHeight="1" x14ac:dyDescent="0.2">
      <c r="A107" s="24"/>
      <c r="B107" s="24"/>
      <c r="C107" s="24"/>
      <c r="D107" s="24"/>
      <c r="E107" s="24"/>
      <c r="F107" s="24"/>
      <c r="G107" s="24"/>
      <c r="H107" s="24"/>
      <c r="I107" s="24"/>
      <c r="J107" s="24"/>
      <c r="K107" s="24"/>
      <c r="L107" s="24"/>
      <c r="M107" s="24"/>
      <c r="N107" s="24"/>
      <c r="O107" s="24"/>
      <c r="P107" s="66"/>
      <c r="Q107" s="66"/>
      <c r="R107" s="66"/>
      <c r="S107" s="66"/>
      <c r="T107" s="66"/>
      <c r="U107" s="66"/>
      <c r="V107" s="66"/>
      <c r="W107" s="66"/>
      <c r="X107" s="66"/>
      <c r="Y107" s="66"/>
      <c r="Z107" s="24"/>
      <c r="AA107" s="56"/>
      <c r="AB107" s="56"/>
      <c r="AC107" s="56"/>
      <c r="AD107" s="56"/>
      <c r="AE107" s="56"/>
      <c r="AF107" s="56"/>
      <c r="AG107" s="56"/>
      <c r="AH107" s="56"/>
      <c r="AI107" s="56"/>
      <c r="AJ107" s="56"/>
      <c r="AK107" s="56"/>
      <c r="AL107" s="56"/>
    </row>
    <row r="108" spans="1:38" x14ac:dyDescent="0.2">
      <c r="A108" s="24"/>
      <c r="B108" s="19" t="s">
        <v>251</v>
      </c>
      <c r="C108" s="24"/>
      <c r="D108" s="24"/>
      <c r="E108" s="24"/>
      <c r="F108" s="24"/>
      <c r="G108" s="24"/>
      <c r="H108" s="24"/>
      <c r="I108" s="24"/>
      <c r="J108" s="24"/>
      <c r="K108" s="24"/>
      <c r="L108" s="24"/>
      <c r="M108" s="24"/>
      <c r="N108" s="24"/>
      <c r="O108" s="24"/>
      <c r="P108" s="66"/>
      <c r="Q108" s="66"/>
      <c r="R108" s="66"/>
      <c r="S108" s="66"/>
      <c r="T108" s="66"/>
      <c r="U108" s="66"/>
      <c r="V108" s="66"/>
      <c r="W108" s="66"/>
      <c r="X108" s="66"/>
      <c r="Y108" s="66"/>
      <c r="Z108" s="24"/>
      <c r="AA108" s="56"/>
      <c r="AB108" s="56"/>
      <c r="AC108" s="56"/>
      <c r="AD108" s="56"/>
      <c r="AE108" s="56"/>
      <c r="AF108" s="56"/>
      <c r="AG108" s="56"/>
      <c r="AH108" s="56"/>
      <c r="AI108" s="56"/>
      <c r="AJ108" s="56"/>
      <c r="AK108" s="56"/>
      <c r="AL108" s="56"/>
    </row>
    <row r="109" spans="1:38" x14ac:dyDescent="0.2">
      <c r="A109" s="24"/>
      <c r="B109" s="24"/>
      <c r="C109" s="24"/>
      <c r="D109" s="24"/>
      <c r="E109" s="24"/>
      <c r="F109" s="24"/>
      <c r="G109" s="24"/>
      <c r="H109" s="24"/>
      <c r="I109" s="24"/>
      <c r="J109" s="24"/>
      <c r="K109" s="24"/>
      <c r="L109" s="24"/>
      <c r="M109" s="24"/>
      <c r="N109" s="24"/>
      <c r="O109" s="24"/>
      <c r="P109" s="66"/>
      <c r="Q109" s="66"/>
      <c r="R109" s="66"/>
      <c r="S109" s="66"/>
      <c r="T109" s="66"/>
      <c r="U109" s="66"/>
      <c r="V109" s="66"/>
      <c r="W109" s="66"/>
      <c r="X109" s="66"/>
      <c r="Y109" s="66"/>
      <c r="Z109" s="24"/>
      <c r="AA109" s="61"/>
      <c r="AB109" s="56"/>
      <c r="AC109" s="56"/>
      <c r="AD109" s="56"/>
      <c r="AE109" s="56"/>
      <c r="AF109" s="56"/>
      <c r="AG109" s="56"/>
      <c r="AH109" s="56"/>
      <c r="AI109" s="56"/>
      <c r="AJ109" s="56"/>
      <c r="AK109" s="56"/>
      <c r="AL109" s="56"/>
    </row>
    <row r="110" spans="1:38" ht="3" customHeight="1" x14ac:dyDescent="0.2">
      <c r="A110" s="24"/>
      <c r="B110" s="24"/>
      <c r="C110" s="24"/>
      <c r="D110" s="24"/>
      <c r="E110" s="24"/>
      <c r="F110" s="24"/>
      <c r="G110" s="24"/>
      <c r="H110" s="24"/>
      <c r="I110" s="24"/>
      <c r="J110" s="24"/>
      <c r="K110" s="24"/>
      <c r="L110" s="24"/>
      <c r="M110" s="24"/>
      <c r="N110" s="24"/>
      <c r="O110" s="24"/>
      <c r="P110" s="66"/>
      <c r="Q110" s="66"/>
      <c r="R110" s="66"/>
      <c r="S110" s="66"/>
      <c r="T110" s="66"/>
      <c r="U110" s="66"/>
      <c r="V110" s="66"/>
      <c r="W110" s="66"/>
      <c r="X110" s="66"/>
      <c r="Y110" s="66"/>
      <c r="Z110" s="24"/>
      <c r="AA110" s="61"/>
      <c r="AB110" s="56"/>
      <c r="AC110" s="56"/>
      <c r="AD110" s="56"/>
      <c r="AE110" s="56"/>
      <c r="AF110" s="56"/>
      <c r="AG110" s="56"/>
      <c r="AH110" s="56"/>
      <c r="AI110" s="56"/>
      <c r="AJ110" s="56"/>
      <c r="AK110" s="56"/>
      <c r="AL110" s="56"/>
    </row>
    <row r="111" spans="1:38" ht="13.9" customHeight="1" x14ac:dyDescent="0.2">
      <c r="A111" s="24"/>
      <c r="B111" s="19" t="s">
        <v>252</v>
      </c>
      <c r="C111" s="24"/>
      <c r="D111" s="24"/>
      <c r="E111" s="24"/>
      <c r="F111" s="24"/>
      <c r="G111" s="24"/>
      <c r="H111" s="24"/>
      <c r="I111" s="24"/>
      <c r="J111" s="24"/>
      <c r="K111" s="24"/>
      <c r="L111" s="24"/>
      <c r="M111" s="24"/>
      <c r="N111" s="24"/>
      <c r="O111" s="24"/>
      <c r="P111" s="66"/>
      <c r="Q111" s="66"/>
      <c r="R111" s="66"/>
      <c r="S111" s="66"/>
      <c r="T111" s="66"/>
      <c r="U111" s="66"/>
      <c r="V111" s="66"/>
      <c r="W111" s="66"/>
      <c r="X111" s="66"/>
      <c r="Y111" s="66"/>
      <c r="Z111" s="24"/>
      <c r="AA111" s="61"/>
      <c r="AB111" s="56"/>
      <c r="AC111" s="56"/>
      <c r="AD111" s="56"/>
      <c r="AE111" s="56"/>
      <c r="AF111" s="56"/>
      <c r="AG111" s="56"/>
      <c r="AH111" s="56"/>
      <c r="AI111" s="56"/>
      <c r="AJ111" s="56"/>
      <c r="AK111" s="56"/>
      <c r="AL111" s="56"/>
    </row>
    <row r="112" spans="1:38" x14ac:dyDescent="0.2">
      <c r="A112" s="24"/>
      <c r="B112" s="24"/>
      <c r="C112" s="24"/>
      <c r="D112" s="24"/>
      <c r="E112" s="24"/>
      <c r="F112" s="24"/>
      <c r="G112" s="24"/>
      <c r="H112" s="24"/>
      <c r="I112" s="24"/>
      <c r="J112" s="24"/>
      <c r="K112" s="24"/>
      <c r="L112" s="24"/>
      <c r="M112" s="24"/>
      <c r="N112" s="24"/>
      <c r="O112" s="24"/>
      <c r="P112" s="66"/>
      <c r="Q112" s="66"/>
      <c r="R112" s="66"/>
      <c r="S112" s="66"/>
      <c r="T112" s="66"/>
      <c r="U112" s="66"/>
      <c r="V112" s="66"/>
      <c r="W112" s="66"/>
      <c r="X112" s="66"/>
      <c r="Y112" s="66"/>
      <c r="Z112" s="24"/>
      <c r="AA112" s="61"/>
      <c r="AB112" s="56"/>
      <c r="AC112" s="56"/>
      <c r="AD112" s="56"/>
      <c r="AE112" s="56"/>
      <c r="AF112" s="56"/>
      <c r="AG112" s="56"/>
      <c r="AH112" s="56"/>
      <c r="AI112" s="56"/>
      <c r="AJ112" s="56"/>
      <c r="AK112" s="56"/>
      <c r="AL112" s="56"/>
    </row>
    <row r="113" spans="1:38" x14ac:dyDescent="0.2">
      <c r="A113" s="24"/>
      <c r="B113" s="24"/>
      <c r="C113" s="24"/>
      <c r="D113" s="24"/>
      <c r="E113" s="24"/>
      <c r="F113" s="24"/>
      <c r="G113" s="24"/>
      <c r="H113" s="24"/>
      <c r="I113" s="24"/>
      <c r="J113" s="24"/>
      <c r="K113" s="24"/>
      <c r="L113" s="24"/>
      <c r="M113" s="24"/>
      <c r="N113" s="24"/>
      <c r="O113" s="24"/>
      <c r="P113" s="66"/>
      <c r="Q113" s="66"/>
      <c r="R113" s="66"/>
      <c r="S113" s="66"/>
      <c r="T113" s="66"/>
      <c r="U113" s="66"/>
      <c r="V113" s="66"/>
      <c r="W113" s="66"/>
      <c r="X113" s="66"/>
      <c r="Y113" s="66"/>
      <c r="Z113" s="24"/>
      <c r="AA113" s="61"/>
      <c r="AB113" s="56"/>
      <c r="AC113" s="56"/>
      <c r="AD113" s="56"/>
      <c r="AE113" s="56"/>
      <c r="AF113" s="56"/>
      <c r="AG113" s="56"/>
      <c r="AH113" s="56"/>
      <c r="AI113" s="56"/>
      <c r="AJ113" s="56"/>
      <c r="AK113" s="56"/>
      <c r="AL113" s="56"/>
    </row>
    <row r="114" spans="1:38" ht="3"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56"/>
      <c r="AB114" s="56"/>
      <c r="AC114" s="56"/>
      <c r="AD114" s="56"/>
      <c r="AE114" s="56"/>
      <c r="AF114" s="56"/>
      <c r="AG114" s="56"/>
      <c r="AH114" s="56"/>
      <c r="AI114" s="56"/>
      <c r="AJ114" s="56"/>
      <c r="AK114" s="56"/>
      <c r="AL114" s="56"/>
    </row>
    <row r="115" spans="1:38" ht="21" customHeight="1" x14ac:dyDescent="0.2">
      <c r="A115" s="63" t="s">
        <v>59</v>
      </c>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38" ht="3" customHeight="1" x14ac:dyDescent="0.2">
      <c r="A116" s="65"/>
      <c r="B116" s="65"/>
      <c r="C116" s="65"/>
      <c r="D116" s="65"/>
      <c r="E116" s="65"/>
      <c r="F116" s="65"/>
      <c r="G116" s="65"/>
      <c r="H116" s="65"/>
      <c r="I116" s="65"/>
      <c r="J116" s="65"/>
      <c r="K116" s="65"/>
      <c r="L116" s="65"/>
      <c r="M116" s="65"/>
      <c r="N116" s="65"/>
      <c r="O116" s="65"/>
      <c r="P116" s="65"/>
      <c r="Q116" s="65"/>
      <c r="R116" s="65"/>
      <c r="S116" s="65"/>
      <c r="T116" s="65"/>
      <c r="U116" s="65"/>
      <c r="V116" s="65"/>
      <c r="W116" s="24"/>
      <c r="X116" s="24"/>
      <c r="Y116" s="24"/>
      <c r="Z116" s="24"/>
    </row>
    <row r="117" spans="1:38" x14ac:dyDescent="0.2">
      <c r="A117" s="47"/>
      <c r="B117" s="68" t="s">
        <v>60</v>
      </c>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47"/>
    </row>
    <row r="118" spans="1:38" ht="7.9" customHeight="1" x14ac:dyDescent="0.2">
      <c r="A118" s="47"/>
      <c r="B118" s="47"/>
      <c r="C118" s="47"/>
      <c r="D118" s="47"/>
      <c r="E118" s="47"/>
      <c r="F118" s="47"/>
      <c r="G118" s="47"/>
      <c r="H118" s="47"/>
      <c r="I118" s="47"/>
      <c r="J118" s="47"/>
      <c r="K118" s="47"/>
      <c r="L118" s="47"/>
      <c r="M118" s="47"/>
      <c r="N118" s="47"/>
      <c r="O118" s="47"/>
      <c r="P118" s="47"/>
      <c r="Q118" s="47"/>
      <c r="R118" s="47"/>
      <c r="S118" s="47"/>
      <c r="T118" s="47"/>
      <c r="U118" s="69" t="s">
        <v>48</v>
      </c>
      <c r="V118" s="69"/>
      <c r="W118" s="24"/>
      <c r="X118" s="69" t="s">
        <v>49</v>
      </c>
      <c r="Y118" s="69"/>
      <c r="Z118" s="24"/>
    </row>
    <row r="119" spans="1:38" ht="14.45" customHeight="1" x14ac:dyDescent="0.2">
      <c r="A119" s="24"/>
      <c r="B119" s="19" t="s">
        <v>61</v>
      </c>
      <c r="C119" s="27"/>
      <c r="D119" s="27"/>
      <c r="E119" s="27"/>
      <c r="F119" s="27"/>
      <c r="G119" s="27"/>
      <c r="H119" s="27"/>
      <c r="I119" s="27"/>
      <c r="J119" s="27"/>
      <c r="K119" s="27"/>
      <c r="L119" s="20"/>
      <c r="M119" s="27"/>
      <c r="N119" s="27"/>
      <c r="O119" s="27"/>
      <c r="P119" s="27"/>
      <c r="Q119" s="27"/>
      <c r="R119" s="27"/>
      <c r="S119" s="20" t="s">
        <v>51</v>
      </c>
      <c r="T119" s="27"/>
      <c r="U119" s="69"/>
      <c r="V119" s="69"/>
      <c r="W119" s="24"/>
      <c r="X119" s="69"/>
      <c r="Y119" s="69"/>
      <c r="Z119" s="27"/>
    </row>
    <row r="120" spans="1:38" ht="14.45" customHeight="1" x14ac:dyDescent="0.2">
      <c r="A120" s="24"/>
      <c r="B120" s="115"/>
      <c r="C120" s="115"/>
      <c r="D120" s="115"/>
      <c r="E120" s="115"/>
      <c r="F120" s="115"/>
      <c r="G120" s="115"/>
      <c r="H120" s="115"/>
      <c r="I120" s="115"/>
      <c r="J120" s="115"/>
      <c r="K120" s="115"/>
      <c r="L120" s="115"/>
      <c r="M120" s="115"/>
      <c r="N120" s="115"/>
      <c r="O120" s="115"/>
      <c r="P120" s="115"/>
      <c r="Q120" s="115"/>
      <c r="R120" s="24"/>
      <c r="S120" s="21"/>
      <c r="T120" s="24"/>
      <c r="U120" s="116" t="str">
        <f>IFERROR(VLOOKUP(B120,Data!$K$20:$L$36,2,0),"")</f>
        <v/>
      </c>
      <c r="V120" s="116"/>
      <c r="W120" s="24"/>
      <c r="X120" s="116" t="str">
        <f>IF(ISNUMBER(S120),S120*U120,"")</f>
        <v/>
      </c>
      <c r="Y120" s="116"/>
      <c r="Z120" s="27"/>
    </row>
    <row r="121" spans="1:38" ht="3" customHeight="1" x14ac:dyDescent="0.2">
      <c r="A121" s="24"/>
      <c r="B121" s="24"/>
      <c r="C121" s="24"/>
      <c r="D121" s="24"/>
      <c r="E121" s="24"/>
      <c r="F121" s="24"/>
      <c r="G121" s="24"/>
      <c r="H121" s="24"/>
      <c r="I121" s="24"/>
      <c r="J121" s="24"/>
      <c r="K121" s="24"/>
      <c r="L121" s="24"/>
      <c r="M121" s="27"/>
      <c r="N121" s="24"/>
      <c r="O121" s="24"/>
      <c r="P121" s="24"/>
      <c r="Q121" s="24"/>
      <c r="R121" s="24"/>
      <c r="S121" s="24"/>
      <c r="T121" s="24"/>
      <c r="U121" s="24"/>
      <c r="V121" s="24"/>
      <c r="W121" s="24"/>
      <c r="X121" s="24"/>
      <c r="Y121" s="27"/>
      <c r="Z121" s="27"/>
    </row>
    <row r="122" spans="1:38" ht="14.45" customHeight="1" x14ac:dyDescent="0.2">
      <c r="A122" s="24"/>
      <c r="B122" s="115"/>
      <c r="C122" s="115"/>
      <c r="D122" s="115"/>
      <c r="E122" s="115"/>
      <c r="F122" s="115"/>
      <c r="G122" s="115"/>
      <c r="H122" s="115"/>
      <c r="I122" s="115"/>
      <c r="J122" s="115"/>
      <c r="K122" s="115"/>
      <c r="L122" s="115"/>
      <c r="M122" s="115"/>
      <c r="N122" s="115"/>
      <c r="O122" s="115"/>
      <c r="P122" s="115"/>
      <c r="Q122" s="115"/>
      <c r="R122" s="24"/>
      <c r="S122" s="21"/>
      <c r="T122" s="24"/>
      <c r="U122" s="116" t="str">
        <f>IFERROR(VLOOKUP(B122,Data!$K$20:$L$36,2,0),"")</f>
        <v/>
      </c>
      <c r="V122" s="116"/>
      <c r="W122" s="24"/>
      <c r="X122" s="116" t="str">
        <f>IF(ISNUMBER(S122),S122*U122,"")</f>
        <v/>
      </c>
      <c r="Y122" s="116"/>
      <c r="Z122" s="27"/>
    </row>
    <row r="123" spans="1:38" ht="3" customHeight="1" x14ac:dyDescent="0.2">
      <c r="A123" s="24"/>
      <c r="B123" s="24"/>
      <c r="C123" s="24"/>
      <c r="D123" s="24"/>
      <c r="E123" s="24"/>
      <c r="F123" s="24"/>
      <c r="G123" s="24"/>
      <c r="H123" s="24"/>
      <c r="I123" s="24"/>
      <c r="J123" s="24"/>
      <c r="K123" s="24"/>
      <c r="L123" s="24"/>
      <c r="M123" s="27"/>
      <c r="N123" s="24"/>
      <c r="O123" s="24"/>
      <c r="P123" s="24"/>
      <c r="Q123" s="24"/>
      <c r="R123" s="24"/>
      <c r="S123" s="24"/>
      <c r="T123" s="24"/>
      <c r="U123" s="24"/>
      <c r="V123" s="24"/>
      <c r="W123" s="24"/>
      <c r="X123" s="24"/>
      <c r="Y123" s="27"/>
      <c r="Z123" s="27"/>
    </row>
    <row r="124" spans="1:38" ht="14.45" customHeight="1" x14ac:dyDescent="0.2">
      <c r="A124" s="24"/>
      <c r="B124" s="115"/>
      <c r="C124" s="115"/>
      <c r="D124" s="115"/>
      <c r="E124" s="115"/>
      <c r="F124" s="115"/>
      <c r="G124" s="115"/>
      <c r="H124" s="115"/>
      <c r="I124" s="115"/>
      <c r="J124" s="115"/>
      <c r="K124" s="115"/>
      <c r="L124" s="115"/>
      <c r="M124" s="115"/>
      <c r="N124" s="115"/>
      <c r="O124" s="115"/>
      <c r="P124" s="115"/>
      <c r="Q124" s="115"/>
      <c r="R124" s="24"/>
      <c r="S124" s="21"/>
      <c r="T124" s="24"/>
      <c r="U124" s="116" t="str">
        <f>IFERROR(VLOOKUP(B124,Data!$K$20:$L$36,2,0),"")</f>
        <v/>
      </c>
      <c r="V124" s="116"/>
      <c r="W124" s="24"/>
      <c r="X124" s="116" t="str">
        <f>IF(ISNUMBER(S124),S124*U124,"")</f>
        <v/>
      </c>
      <c r="Y124" s="116"/>
      <c r="Z124" s="27"/>
    </row>
    <row r="125" spans="1:38" ht="3" customHeight="1" x14ac:dyDescent="0.2">
      <c r="A125" s="24"/>
      <c r="B125" s="24"/>
      <c r="C125" s="24"/>
      <c r="D125" s="24"/>
      <c r="E125" s="24"/>
      <c r="F125" s="24"/>
      <c r="G125" s="24"/>
      <c r="H125" s="24"/>
      <c r="I125" s="24"/>
      <c r="J125" s="24"/>
      <c r="K125" s="24"/>
      <c r="L125" s="24"/>
      <c r="M125" s="27"/>
      <c r="N125" s="24"/>
      <c r="O125" s="24"/>
      <c r="P125" s="24"/>
      <c r="Q125" s="24"/>
      <c r="R125" s="24"/>
      <c r="S125" s="24"/>
      <c r="T125" s="24"/>
      <c r="U125" s="24"/>
      <c r="V125" s="24"/>
      <c r="W125" s="24"/>
      <c r="X125" s="24"/>
      <c r="Y125" s="27"/>
      <c r="Z125" s="27"/>
    </row>
    <row r="126" spans="1:38" ht="14.45" customHeight="1" x14ac:dyDescent="0.2">
      <c r="A126" s="24"/>
      <c r="B126" s="115"/>
      <c r="C126" s="115"/>
      <c r="D126" s="115"/>
      <c r="E126" s="115"/>
      <c r="F126" s="115"/>
      <c r="G126" s="115"/>
      <c r="H126" s="115"/>
      <c r="I126" s="115"/>
      <c r="J126" s="115"/>
      <c r="K126" s="115"/>
      <c r="L126" s="115"/>
      <c r="M126" s="115"/>
      <c r="N126" s="115"/>
      <c r="O126" s="115"/>
      <c r="P126" s="115"/>
      <c r="Q126" s="115"/>
      <c r="R126" s="24"/>
      <c r="S126" s="21"/>
      <c r="T126" s="24"/>
      <c r="U126" s="116" t="str">
        <f>IFERROR(VLOOKUP(B126,Data!$K$20:$L$36,2,0),"")</f>
        <v/>
      </c>
      <c r="V126" s="116"/>
      <c r="W126" s="24"/>
      <c r="X126" s="116" t="str">
        <f>IF(ISNUMBER(S126),S126*U126,"")</f>
        <v/>
      </c>
      <c r="Y126" s="116"/>
      <c r="Z126" s="27"/>
    </row>
    <row r="127" spans="1:38" ht="3" customHeight="1" x14ac:dyDescent="0.2">
      <c r="A127" s="24"/>
      <c r="B127" s="19"/>
      <c r="C127" s="19"/>
      <c r="D127" s="19"/>
      <c r="E127" s="19"/>
      <c r="F127" s="19"/>
      <c r="G127" s="19"/>
      <c r="H127" s="19"/>
      <c r="I127" s="19"/>
      <c r="J127" s="19"/>
      <c r="K127" s="24"/>
      <c r="L127" s="24"/>
      <c r="M127" s="24"/>
      <c r="N127" s="24"/>
      <c r="O127" s="24"/>
      <c r="P127" s="24"/>
      <c r="Q127" s="24"/>
      <c r="R127" s="24"/>
      <c r="S127" s="27"/>
      <c r="T127" s="27"/>
      <c r="U127" s="27"/>
      <c r="V127" s="27"/>
      <c r="W127" s="27"/>
      <c r="X127" s="27"/>
      <c r="Y127" s="27"/>
      <c r="Z127" s="27"/>
    </row>
    <row r="128" spans="1:38" x14ac:dyDescent="0.2">
      <c r="A128" s="24"/>
      <c r="B128" s="19" t="s">
        <v>62</v>
      </c>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30" ht="3" customHeight="1" x14ac:dyDescent="0.2">
      <c r="A129" s="24"/>
      <c r="B129" s="67"/>
      <c r="C129" s="67"/>
      <c r="D129" s="67"/>
      <c r="E129" s="67"/>
      <c r="F129" s="67"/>
      <c r="G129" s="67"/>
      <c r="H129" s="67"/>
      <c r="I129" s="67"/>
      <c r="J129" s="67"/>
      <c r="K129" s="67"/>
      <c r="L129" s="67"/>
      <c r="M129" s="67"/>
      <c r="N129" s="67"/>
      <c r="O129" s="67"/>
      <c r="P129" s="67"/>
      <c r="Q129" s="24"/>
      <c r="R129" s="24"/>
      <c r="S129" s="24"/>
      <c r="T129" s="24"/>
      <c r="U129" s="24"/>
      <c r="V129" s="24"/>
      <c r="W129" s="24"/>
      <c r="X129" s="24"/>
      <c r="Y129" s="24"/>
      <c r="Z129" s="24"/>
    </row>
    <row r="130" spans="1:30" ht="13.9" customHeight="1" x14ac:dyDescent="0.2">
      <c r="A130" s="24"/>
      <c r="B130" s="67"/>
      <c r="C130" s="67"/>
      <c r="D130" s="67"/>
      <c r="E130" s="67"/>
      <c r="F130" s="67"/>
      <c r="G130" s="67"/>
      <c r="H130" s="67"/>
      <c r="I130" s="67"/>
      <c r="J130" s="67"/>
      <c r="K130" s="67"/>
      <c r="L130" s="67"/>
      <c r="M130" s="67"/>
      <c r="N130" s="67"/>
      <c r="O130" s="67"/>
      <c r="P130" s="67"/>
      <c r="Q130" s="24"/>
      <c r="R130" s="66" t="s">
        <v>247</v>
      </c>
      <c r="S130" s="66"/>
      <c r="T130" s="66"/>
      <c r="U130" s="66"/>
      <c r="V130" s="66"/>
      <c r="W130" s="66"/>
      <c r="X130" s="66"/>
      <c r="Y130" s="66"/>
      <c r="Z130" s="24"/>
      <c r="AA130" s="50"/>
      <c r="AB130" s="23"/>
    </row>
    <row r="131" spans="1:30" x14ac:dyDescent="0.2">
      <c r="A131" s="24"/>
      <c r="B131" s="67"/>
      <c r="C131" s="67"/>
      <c r="D131" s="67"/>
      <c r="E131" s="67"/>
      <c r="F131" s="67"/>
      <c r="G131" s="67"/>
      <c r="H131" s="67"/>
      <c r="I131" s="67"/>
      <c r="J131" s="67"/>
      <c r="K131" s="67"/>
      <c r="L131" s="67"/>
      <c r="M131" s="67"/>
      <c r="N131" s="67"/>
      <c r="O131" s="67"/>
      <c r="P131" s="67"/>
      <c r="Q131" s="24"/>
      <c r="R131" s="66"/>
      <c r="S131" s="66"/>
      <c r="T131" s="66"/>
      <c r="U131" s="66"/>
      <c r="V131" s="66"/>
      <c r="W131" s="66"/>
      <c r="X131" s="66"/>
      <c r="Y131" s="66"/>
      <c r="Z131" s="24"/>
      <c r="AA131" s="50"/>
    </row>
    <row r="132" spans="1:30" x14ac:dyDescent="0.2">
      <c r="A132" s="24"/>
      <c r="B132" s="67"/>
      <c r="C132" s="67"/>
      <c r="D132" s="67"/>
      <c r="E132" s="67"/>
      <c r="F132" s="67"/>
      <c r="G132" s="67"/>
      <c r="H132" s="67"/>
      <c r="I132" s="67"/>
      <c r="J132" s="67"/>
      <c r="K132" s="67"/>
      <c r="L132" s="67"/>
      <c r="M132" s="67"/>
      <c r="N132" s="67"/>
      <c r="O132" s="67"/>
      <c r="P132" s="67"/>
      <c r="Q132" s="24"/>
      <c r="R132" s="66"/>
      <c r="S132" s="66"/>
      <c r="T132" s="66"/>
      <c r="U132" s="66"/>
      <c r="V132" s="66"/>
      <c r="W132" s="66"/>
      <c r="X132" s="66"/>
      <c r="Y132" s="66"/>
      <c r="Z132" s="24"/>
      <c r="AA132" s="50"/>
    </row>
    <row r="133" spans="1:30" x14ac:dyDescent="0.2">
      <c r="A133" s="24"/>
      <c r="B133" s="67"/>
      <c r="C133" s="67"/>
      <c r="D133" s="67"/>
      <c r="E133" s="67"/>
      <c r="F133" s="67"/>
      <c r="G133" s="67"/>
      <c r="H133" s="67"/>
      <c r="I133" s="67"/>
      <c r="J133" s="67"/>
      <c r="K133" s="67"/>
      <c r="L133" s="67"/>
      <c r="M133" s="67"/>
      <c r="N133" s="67"/>
      <c r="O133" s="67"/>
      <c r="P133" s="67"/>
      <c r="Q133" s="24"/>
      <c r="R133" s="66"/>
      <c r="S133" s="66"/>
      <c r="T133" s="66"/>
      <c r="U133" s="66"/>
      <c r="V133" s="66"/>
      <c r="W133" s="66"/>
      <c r="X133" s="66"/>
      <c r="Y133" s="66"/>
      <c r="Z133" s="24"/>
      <c r="AA133" s="50"/>
    </row>
    <row r="134" spans="1:30" ht="3"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30" ht="21" customHeight="1" x14ac:dyDescent="0.2">
      <c r="A135" s="63" t="s">
        <v>63</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30" ht="3"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30" x14ac:dyDescent="0.2">
      <c r="A137" s="68" t="s">
        <v>64</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30" ht="3"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30" x14ac:dyDescent="0.2">
      <c r="A139" s="30"/>
      <c r="B139" s="31" t="s">
        <v>65</v>
      </c>
      <c r="C139" s="31"/>
      <c r="D139" s="31"/>
      <c r="E139" s="31"/>
      <c r="F139" s="31"/>
      <c r="G139" s="31"/>
      <c r="H139" s="31"/>
      <c r="I139" s="20" t="s">
        <v>51</v>
      </c>
      <c r="J139" s="31"/>
      <c r="K139" s="31"/>
      <c r="L139" s="31"/>
      <c r="M139" s="31" t="s">
        <v>66</v>
      </c>
      <c r="N139" s="31"/>
      <c r="O139" s="31"/>
      <c r="P139" s="31"/>
      <c r="Q139" s="31"/>
      <c r="R139" s="20" t="s">
        <v>51</v>
      </c>
      <c r="S139" s="31"/>
      <c r="T139" s="31" t="s">
        <v>67</v>
      </c>
      <c r="U139" s="31"/>
      <c r="V139" s="31"/>
      <c r="W139" s="31"/>
      <c r="X139" s="32"/>
      <c r="Y139" s="20" t="s">
        <v>51</v>
      </c>
      <c r="Z139" s="30"/>
    </row>
    <row r="140" spans="1:30" ht="3" customHeight="1" x14ac:dyDescent="0.2">
      <c r="A140" s="30"/>
      <c r="B140" s="24"/>
      <c r="C140" s="24"/>
      <c r="D140" s="24"/>
      <c r="E140" s="24"/>
      <c r="F140" s="24"/>
      <c r="G140" s="24"/>
      <c r="H140" s="24"/>
      <c r="I140" s="24"/>
      <c r="J140" s="31"/>
      <c r="K140" s="31"/>
      <c r="L140" s="31"/>
      <c r="M140" s="24"/>
      <c r="N140" s="24"/>
      <c r="O140" s="24"/>
      <c r="P140" s="24"/>
      <c r="Q140" s="24"/>
      <c r="R140" s="24"/>
      <c r="S140" s="24"/>
      <c r="T140" s="24"/>
      <c r="U140" s="24"/>
      <c r="V140" s="24"/>
      <c r="W140" s="24"/>
      <c r="X140" s="24"/>
      <c r="Y140" s="24"/>
      <c r="Z140" s="24"/>
    </row>
    <row r="141" spans="1:30" x14ac:dyDescent="0.2">
      <c r="A141" s="30"/>
      <c r="B141" s="29" t="s">
        <v>191</v>
      </c>
      <c r="C141" s="28"/>
      <c r="D141" s="28"/>
      <c r="E141" s="30"/>
      <c r="F141" s="30"/>
      <c r="G141" s="30"/>
      <c r="H141" s="30"/>
      <c r="I141" s="22"/>
      <c r="J141" s="31"/>
      <c r="K141" s="31"/>
      <c r="L141" s="31"/>
      <c r="M141" s="33" t="s">
        <v>68</v>
      </c>
      <c r="N141" s="30"/>
      <c r="O141" s="30"/>
      <c r="P141" s="30"/>
      <c r="Q141" s="30"/>
      <c r="R141" s="22"/>
      <c r="S141" s="31"/>
      <c r="T141" s="33" t="s">
        <v>69</v>
      </c>
      <c r="U141" s="30"/>
      <c r="V141" s="30"/>
      <c r="W141" s="30"/>
      <c r="X141" s="30"/>
      <c r="Y141" s="22"/>
      <c r="Z141" s="31"/>
      <c r="AA141" s="52"/>
      <c r="AB141" s="44" t="str">
        <f>IF(ISNUMBER(I141),I141*0.4,"")</f>
        <v/>
      </c>
      <c r="AC141" s="44" t="str">
        <f>IF(ISNUMBER(R141),R141*2.5,"")</f>
        <v/>
      </c>
      <c r="AD141" s="44" t="str">
        <f>IF(ISNUMBER(Y141),Y141*3,"")</f>
        <v/>
      </c>
    </row>
    <row r="142" spans="1:30" ht="3" customHeight="1" x14ac:dyDescent="0.2">
      <c r="A142" s="30"/>
      <c r="B142" s="19"/>
      <c r="C142" s="24"/>
      <c r="D142" s="24"/>
      <c r="E142" s="24"/>
      <c r="F142" s="24"/>
      <c r="G142" s="24"/>
      <c r="H142" s="24"/>
      <c r="I142" s="24"/>
      <c r="J142" s="31"/>
      <c r="K142" s="31"/>
      <c r="L142" s="31"/>
      <c r="M142" s="19"/>
      <c r="N142" s="24"/>
      <c r="O142" s="24"/>
      <c r="P142" s="24"/>
      <c r="Q142" s="24"/>
      <c r="R142" s="24"/>
      <c r="S142" s="24"/>
      <c r="T142" s="19"/>
      <c r="U142" s="24"/>
      <c r="V142" s="24"/>
      <c r="W142" s="24"/>
      <c r="X142" s="24"/>
      <c r="Y142" s="24"/>
      <c r="Z142" s="24"/>
      <c r="AA142" s="50"/>
      <c r="AB142" s="44"/>
      <c r="AC142" s="44"/>
      <c r="AD142" s="44"/>
    </row>
    <row r="143" spans="1:30" x14ac:dyDescent="0.2">
      <c r="A143" s="30"/>
      <c r="B143" s="29" t="s">
        <v>190</v>
      </c>
      <c r="C143" s="28"/>
      <c r="D143" s="28"/>
      <c r="E143" s="30"/>
      <c r="F143" s="30"/>
      <c r="G143" s="30"/>
      <c r="H143" s="30"/>
      <c r="I143" s="22"/>
      <c r="J143" s="31"/>
      <c r="K143" s="31"/>
      <c r="L143" s="31"/>
      <c r="M143" s="33" t="s">
        <v>70</v>
      </c>
      <c r="N143" s="30"/>
      <c r="O143" s="30"/>
      <c r="P143" s="30"/>
      <c r="Q143" s="30"/>
      <c r="R143" s="22"/>
      <c r="S143" s="31"/>
      <c r="T143" s="33" t="s">
        <v>188</v>
      </c>
      <c r="U143" s="30"/>
      <c r="V143" s="30"/>
      <c r="W143" s="30"/>
      <c r="X143" s="30"/>
      <c r="Y143" s="22"/>
      <c r="Z143" s="31"/>
      <c r="AA143" s="50"/>
      <c r="AB143" s="44" t="str">
        <f>IF(ISNUMBER(I143),I143*0.8,"")</f>
        <v/>
      </c>
      <c r="AC143" s="44" t="str">
        <f>IF(ISNUMBER(R143),R143*2,"")</f>
        <v/>
      </c>
      <c r="AD143" s="44" t="str">
        <f>IF(ISNUMBER(Y143),Y143*2.5,"")</f>
        <v/>
      </c>
    </row>
    <row r="144" spans="1:30" ht="3" customHeight="1" x14ac:dyDescent="0.2">
      <c r="A144" s="30"/>
      <c r="B144" s="19"/>
      <c r="C144" s="24"/>
      <c r="D144" s="24"/>
      <c r="E144" s="24"/>
      <c r="F144" s="24"/>
      <c r="G144" s="24"/>
      <c r="H144" s="24"/>
      <c r="I144" s="24"/>
      <c r="J144" s="31"/>
      <c r="K144" s="31"/>
      <c r="L144" s="31"/>
      <c r="M144" s="19"/>
      <c r="N144" s="24"/>
      <c r="O144" s="24"/>
      <c r="P144" s="24"/>
      <c r="Q144" s="24"/>
      <c r="R144" s="24"/>
      <c r="S144" s="24"/>
      <c r="T144" s="19"/>
      <c r="U144" s="24"/>
      <c r="V144" s="24"/>
      <c r="W144" s="24"/>
      <c r="X144" s="24"/>
      <c r="Y144" s="24"/>
      <c r="Z144" s="24"/>
      <c r="AA144" s="50"/>
      <c r="AB144" s="44"/>
      <c r="AC144" s="44"/>
      <c r="AD144" s="44"/>
    </row>
    <row r="145" spans="1:30" x14ac:dyDescent="0.2">
      <c r="A145" s="30"/>
      <c r="B145" s="33" t="s">
        <v>189</v>
      </c>
      <c r="C145" s="30"/>
      <c r="D145" s="30"/>
      <c r="E145" s="30"/>
      <c r="F145" s="30"/>
      <c r="G145" s="30"/>
      <c r="H145" s="30"/>
      <c r="I145" s="22"/>
      <c r="J145" s="31"/>
      <c r="K145" s="31"/>
      <c r="L145" s="31"/>
      <c r="M145" s="33" t="s">
        <v>185</v>
      </c>
      <c r="N145" s="30"/>
      <c r="O145" s="30"/>
      <c r="P145" s="30"/>
      <c r="Q145" s="30"/>
      <c r="R145" s="22"/>
      <c r="S145" s="31"/>
      <c r="T145" s="33" t="s">
        <v>187</v>
      </c>
      <c r="U145" s="30"/>
      <c r="V145" s="30"/>
      <c r="W145" s="30"/>
      <c r="X145" s="30"/>
      <c r="Y145" s="22"/>
      <c r="Z145" s="31"/>
      <c r="AA145" s="50"/>
      <c r="AB145" s="44" t="str">
        <f>IF(ISNUMBER(I145),I145*1,"")</f>
        <v/>
      </c>
      <c r="AC145" s="44" t="str">
        <f>IF(ISNUMBER(R145),R145*1.5,"")</f>
        <v/>
      </c>
      <c r="AD145" s="44" t="str">
        <f>IF(ISNUMBER(Y145),Y145*2,"")</f>
        <v/>
      </c>
    </row>
    <row r="146" spans="1:30" ht="3" customHeight="1" x14ac:dyDescent="0.2">
      <c r="A146" s="24"/>
      <c r="B146" s="24"/>
      <c r="C146" s="24"/>
      <c r="D146" s="24"/>
      <c r="E146" s="24"/>
      <c r="F146" s="24"/>
      <c r="G146" s="24"/>
      <c r="H146" s="24"/>
      <c r="I146" s="24"/>
      <c r="J146" s="24"/>
      <c r="K146" s="24"/>
      <c r="L146" s="24"/>
      <c r="M146" s="19"/>
      <c r="N146" s="24"/>
      <c r="O146" s="24"/>
      <c r="P146" s="24"/>
      <c r="Q146" s="24"/>
      <c r="R146" s="24"/>
      <c r="S146" s="24"/>
      <c r="T146" s="19"/>
      <c r="U146" s="24"/>
      <c r="V146" s="24"/>
      <c r="W146" s="24"/>
      <c r="X146" s="24"/>
      <c r="Y146" s="24"/>
      <c r="Z146" s="24"/>
      <c r="AA146" s="52"/>
      <c r="AB146" s="44"/>
      <c r="AC146" s="44"/>
      <c r="AD146" s="44"/>
    </row>
    <row r="147" spans="1:30" x14ac:dyDescent="0.2">
      <c r="A147" s="30"/>
      <c r="B147" s="35" t="s">
        <v>71</v>
      </c>
      <c r="C147" s="34"/>
      <c r="D147" s="34"/>
      <c r="E147" s="30"/>
      <c r="F147" s="30"/>
      <c r="G147" s="30"/>
      <c r="H147" s="30"/>
      <c r="I147" s="30"/>
      <c r="J147" s="30"/>
      <c r="K147" s="30"/>
      <c r="L147" s="30"/>
      <c r="M147" s="33" t="s">
        <v>72</v>
      </c>
      <c r="N147" s="30"/>
      <c r="O147" s="30"/>
      <c r="P147" s="30"/>
      <c r="Q147" s="30"/>
      <c r="R147" s="22"/>
      <c r="S147" s="31"/>
      <c r="T147" s="33" t="s">
        <v>186</v>
      </c>
      <c r="U147" s="30"/>
      <c r="V147" s="30"/>
      <c r="W147" s="30"/>
      <c r="X147" s="30"/>
      <c r="Y147" s="22"/>
      <c r="Z147" s="31"/>
      <c r="AA147" s="52"/>
      <c r="AB147" s="44"/>
      <c r="AC147" s="44" t="str">
        <f>IF(ISNUMBER(R147),R147*1,"")</f>
        <v/>
      </c>
      <c r="AD147" s="44" t="str">
        <f>IF(ISNUMBER(Y147),Y147*1.5,"")</f>
        <v/>
      </c>
    </row>
    <row r="148" spans="1:30" ht="3"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30" ht="21" customHeight="1" x14ac:dyDescent="0.2">
      <c r="A149" s="63" t="s">
        <v>73</v>
      </c>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30" ht="3"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30" ht="14.45" customHeight="1" x14ac:dyDescent="0.2">
      <c r="A151" s="24"/>
      <c r="B151" s="66" t="s">
        <v>245</v>
      </c>
      <c r="C151" s="66"/>
      <c r="D151" s="66"/>
      <c r="E151" s="66"/>
      <c r="F151" s="66"/>
      <c r="G151" s="66"/>
      <c r="H151" s="66"/>
      <c r="I151" s="66"/>
      <c r="J151" s="66"/>
      <c r="K151" s="66"/>
      <c r="L151" s="24"/>
      <c r="M151" s="19" t="s">
        <v>74</v>
      </c>
      <c r="N151" s="24"/>
      <c r="O151" s="24"/>
      <c r="P151" s="24"/>
      <c r="Q151" s="24"/>
      <c r="R151" s="24"/>
      <c r="S151" s="24"/>
      <c r="T151" s="24"/>
      <c r="U151" s="24"/>
      <c r="V151" s="24"/>
      <c r="W151" s="24"/>
      <c r="X151" s="24"/>
      <c r="Y151" s="24"/>
      <c r="Z151" s="24"/>
    </row>
    <row r="152" spans="1:30" ht="14.45" customHeight="1" x14ac:dyDescent="0.2">
      <c r="A152" s="24"/>
      <c r="B152" s="66"/>
      <c r="C152" s="66"/>
      <c r="D152" s="66"/>
      <c r="E152" s="66"/>
      <c r="F152" s="66"/>
      <c r="G152" s="66"/>
      <c r="H152" s="66"/>
      <c r="I152" s="66"/>
      <c r="J152" s="66"/>
      <c r="K152" s="66"/>
      <c r="L152" s="24"/>
      <c r="M152" s="67"/>
      <c r="N152" s="67"/>
      <c r="O152" s="67"/>
      <c r="P152" s="67"/>
      <c r="Q152" s="67"/>
      <c r="R152" s="67"/>
      <c r="S152" s="67"/>
      <c r="T152" s="67"/>
      <c r="U152" s="67"/>
      <c r="V152" s="67"/>
      <c r="W152" s="67"/>
      <c r="X152" s="67"/>
      <c r="Y152" s="67"/>
      <c r="Z152" s="24"/>
    </row>
    <row r="153" spans="1:30" ht="14.45" customHeight="1" x14ac:dyDescent="0.2">
      <c r="A153" s="24"/>
      <c r="B153" s="66"/>
      <c r="C153" s="66"/>
      <c r="D153" s="66"/>
      <c r="E153" s="66"/>
      <c r="F153" s="66"/>
      <c r="G153" s="66"/>
      <c r="H153" s="66"/>
      <c r="I153" s="66"/>
      <c r="J153" s="66"/>
      <c r="K153" s="66"/>
      <c r="L153" s="24"/>
      <c r="M153" s="67"/>
      <c r="N153" s="67"/>
      <c r="O153" s="67"/>
      <c r="P153" s="67"/>
      <c r="Q153" s="67"/>
      <c r="R153" s="67"/>
      <c r="S153" s="67"/>
      <c r="T153" s="67"/>
      <c r="U153" s="67"/>
      <c r="V153" s="67"/>
      <c r="W153" s="67"/>
      <c r="X153" s="67"/>
      <c r="Y153" s="67"/>
      <c r="Z153" s="24"/>
    </row>
    <row r="154" spans="1:30" ht="14.45" customHeight="1" x14ac:dyDescent="0.2">
      <c r="A154" s="24"/>
      <c r="B154" s="66"/>
      <c r="C154" s="66"/>
      <c r="D154" s="66"/>
      <c r="E154" s="66"/>
      <c r="F154" s="66"/>
      <c r="G154" s="66"/>
      <c r="H154" s="66"/>
      <c r="I154" s="66"/>
      <c r="J154" s="66"/>
      <c r="K154" s="66"/>
      <c r="L154" s="24"/>
      <c r="M154" s="67"/>
      <c r="N154" s="67"/>
      <c r="O154" s="67"/>
      <c r="P154" s="67"/>
      <c r="Q154" s="67"/>
      <c r="R154" s="67"/>
      <c r="S154" s="67"/>
      <c r="T154" s="67"/>
      <c r="U154" s="67"/>
      <c r="V154" s="67"/>
      <c r="W154" s="67"/>
      <c r="X154" s="67"/>
      <c r="Y154" s="67"/>
      <c r="Z154" s="24"/>
    </row>
    <row r="155" spans="1:30" ht="14.45" customHeight="1" x14ac:dyDescent="0.2">
      <c r="A155" s="24"/>
      <c r="B155" s="66"/>
      <c r="C155" s="66"/>
      <c r="D155" s="66"/>
      <c r="E155" s="66"/>
      <c r="F155" s="66"/>
      <c r="G155" s="66"/>
      <c r="H155" s="66"/>
      <c r="I155" s="66"/>
      <c r="J155" s="66"/>
      <c r="K155" s="66"/>
      <c r="L155" s="24"/>
      <c r="M155" s="67"/>
      <c r="N155" s="67"/>
      <c r="O155" s="67"/>
      <c r="P155" s="67"/>
      <c r="Q155" s="67"/>
      <c r="R155" s="67"/>
      <c r="S155" s="67"/>
      <c r="T155" s="67"/>
      <c r="U155" s="67"/>
      <c r="V155" s="67"/>
      <c r="W155" s="67"/>
      <c r="X155" s="67"/>
      <c r="Y155" s="67"/>
      <c r="Z155" s="24"/>
    </row>
    <row r="156" spans="1:30" x14ac:dyDescent="0.2">
      <c r="A156" s="24"/>
      <c r="B156" s="66"/>
      <c r="C156" s="66"/>
      <c r="D156" s="66"/>
      <c r="E156" s="66"/>
      <c r="F156" s="66"/>
      <c r="G156" s="66"/>
      <c r="H156" s="66"/>
      <c r="I156" s="66"/>
      <c r="J156" s="66"/>
      <c r="K156" s="66"/>
      <c r="L156" s="24"/>
      <c r="M156" s="67"/>
      <c r="N156" s="67"/>
      <c r="O156" s="67"/>
      <c r="P156" s="67"/>
      <c r="Q156" s="67"/>
      <c r="R156" s="67"/>
      <c r="S156" s="67"/>
      <c r="T156" s="67"/>
      <c r="U156" s="67"/>
      <c r="V156" s="67"/>
      <c r="W156" s="67"/>
      <c r="X156" s="67"/>
      <c r="Y156" s="67"/>
      <c r="Z156" s="24"/>
    </row>
    <row r="157" spans="1:30" x14ac:dyDescent="0.2">
      <c r="A157" s="24"/>
      <c r="B157" s="66"/>
      <c r="C157" s="66"/>
      <c r="D157" s="66"/>
      <c r="E157" s="66"/>
      <c r="F157" s="66"/>
      <c r="G157" s="66"/>
      <c r="H157" s="66"/>
      <c r="I157" s="66"/>
      <c r="J157" s="66"/>
      <c r="K157" s="66"/>
      <c r="L157" s="24"/>
      <c r="M157" s="67"/>
      <c r="N157" s="67"/>
      <c r="O157" s="67"/>
      <c r="P157" s="67"/>
      <c r="Q157" s="67"/>
      <c r="R157" s="67"/>
      <c r="S157" s="67"/>
      <c r="T157" s="67"/>
      <c r="U157" s="67"/>
      <c r="V157" s="67"/>
      <c r="W157" s="67"/>
      <c r="X157" s="67"/>
      <c r="Y157" s="67"/>
      <c r="Z157" s="24"/>
      <c r="AA157" s="50"/>
    </row>
    <row r="158" spans="1:30" x14ac:dyDescent="0.2">
      <c r="A158" s="24"/>
      <c r="B158" s="66"/>
      <c r="C158" s="66"/>
      <c r="D158" s="66"/>
      <c r="E158" s="66"/>
      <c r="F158" s="66"/>
      <c r="G158" s="66"/>
      <c r="H158" s="66"/>
      <c r="I158" s="66"/>
      <c r="J158" s="66"/>
      <c r="K158" s="66"/>
      <c r="L158" s="24"/>
      <c r="M158" s="67"/>
      <c r="N158" s="67"/>
      <c r="O158" s="67"/>
      <c r="P158" s="67"/>
      <c r="Q158" s="67"/>
      <c r="R158" s="67"/>
      <c r="S158" s="67"/>
      <c r="T158" s="67"/>
      <c r="U158" s="67"/>
      <c r="V158" s="67"/>
      <c r="W158" s="67"/>
      <c r="X158" s="67"/>
      <c r="Y158" s="67"/>
      <c r="Z158" s="24"/>
      <c r="AA158" s="50"/>
    </row>
    <row r="159" spans="1:30" x14ac:dyDescent="0.2">
      <c r="A159" s="24"/>
      <c r="B159" s="66"/>
      <c r="C159" s="66"/>
      <c r="D159" s="66"/>
      <c r="E159" s="66"/>
      <c r="F159" s="66"/>
      <c r="G159" s="66"/>
      <c r="H159" s="66"/>
      <c r="I159" s="66"/>
      <c r="J159" s="66"/>
      <c r="K159" s="66"/>
      <c r="L159" s="24"/>
      <c r="M159" s="67"/>
      <c r="N159" s="67"/>
      <c r="O159" s="67"/>
      <c r="P159" s="67"/>
      <c r="Q159" s="67"/>
      <c r="R159" s="67"/>
      <c r="S159" s="67"/>
      <c r="T159" s="67"/>
      <c r="U159" s="67"/>
      <c r="V159" s="67"/>
      <c r="W159" s="67"/>
      <c r="X159" s="67"/>
      <c r="Y159" s="67"/>
      <c r="Z159" s="24"/>
      <c r="AA159" s="50"/>
    </row>
    <row r="160" spans="1:30" ht="7.15" customHeight="1" x14ac:dyDescent="0.2">
      <c r="A160" s="24"/>
      <c r="B160" s="66"/>
      <c r="C160" s="66"/>
      <c r="D160" s="66"/>
      <c r="E160" s="66"/>
      <c r="F160" s="66"/>
      <c r="G160" s="66"/>
      <c r="H160" s="66"/>
      <c r="I160" s="66"/>
      <c r="J160" s="66"/>
      <c r="K160" s="66"/>
      <c r="L160" s="24"/>
      <c r="M160" s="67"/>
      <c r="N160" s="67"/>
      <c r="O160" s="67"/>
      <c r="P160" s="67"/>
      <c r="Q160" s="67"/>
      <c r="R160" s="67"/>
      <c r="S160" s="67"/>
      <c r="T160" s="67"/>
      <c r="U160" s="67"/>
      <c r="V160" s="67"/>
      <c r="W160" s="67"/>
      <c r="X160" s="67"/>
      <c r="Y160" s="67"/>
      <c r="Z160" s="24"/>
      <c r="AA160" s="50"/>
    </row>
    <row r="161" spans="1:27" ht="3"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7" ht="21" customHeight="1" x14ac:dyDescent="0.2">
      <c r="A162" s="63" t="s">
        <v>75</v>
      </c>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7" ht="3"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7" ht="14.45" customHeight="1" x14ac:dyDescent="0.2">
      <c r="A164" s="24"/>
      <c r="B164" s="66" t="s">
        <v>246</v>
      </c>
      <c r="C164" s="66"/>
      <c r="D164" s="66"/>
      <c r="E164" s="66"/>
      <c r="F164" s="66"/>
      <c r="G164" s="66"/>
      <c r="H164" s="66"/>
      <c r="I164" s="66"/>
      <c r="J164" s="66"/>
      <c r="K164" s="66"/>
      <c r="L164" s="66"/>
      <c r="M164" s="66"/>
      <c r="N164" s="24"/>
      <c r="O164" s="66" t="s">
        <v>76</v>
      </c>
      <c r="P164" s="66"/>
      <c r="Q164" s="66"/>
      <c r="R164" s="66"/>
      <c r="S164" s="66"/>
      <c r="T164" s="66"/>
      <c r="U164" s="66"/>
      <c r="V164" s="66"/>
      <c r="W164" s="66"/>
      <c r="X164" s="66"/>
      <c r="Y164" s="66"/>
      <c r="Z164" s="24"/>
    </row>
    <row r="165" spans="1:27" x14ac:dyDescent="0.2">
      <c r="A165" s="24"/>
      <c r="B165" s="66"/>
      <c r="C165" s="66"/>
      <c r="D165" s="66"/>
      <c r="E165" s="66"/>
      <c r="F165" s="66"/>
      <c r="G165" s="66"/>
      <c r="H165" s="66"/>
      <c r="I165" s="66"/>
      <c r="J165" s="66"/>
      <c r="K165" s="66"/>
      <c r="L165" s="66"/>
      <c r="M165" s="66"/>
      <c r="N165" s="24"/>
      <c r="O165" s="66"/>
      <c r="P165" s="66"/>
      <c r="Q165" s="66"/>
      <c r="R165" s="66"/>
      <c r="S165" s="66"/>
      <c r="T165" s="66"/>
      <c r="U165" s="66"/>
      <c r="V165" s="66"/>
      <c r="W165" s="66"/>
      <c r="X165" s="66"/>
      <c r="Y165" s="66"/>
      <c r="Z165" s="24"/>
    </row>
    <row r="166" spans="1:27" x14ac:dyDescent="0.2">
      <c r="A166" s="24"/>
      <c r="B166" s="66"/>
      <c r="C166" s="66"/>
      <c r="D166" s="66"/>
      <c r="E166" s="66"/>
      <c r="F166" s="66"/>
      <c r="G166" s="66"/>
      <c r="H166" s="66"/>
      <c r="I166" s="66"/>
      <c r="J166" s="66"/>
      <c r="K166" s="66"/>
      <c r="L166" s="66"/>
      <c r="M166" s="66"/>
      <c r="N166" s="24"/>
      <c r="O166" s="66"/>
      <c r="P166" s="66"/>
      <c r="Q166" s="66"/>
      <c r="R166" s="66"/>
      <c r="S166" s="66"/>
      <c r="T166" s="66"/>
      <c r="U166" s="66"/>
      <c r="V166" s="66"/>
      <c r="W166" s="66"/>
      <c r="X166" s="66"/>
      <c r="Y166" s="66"/>
      <c r="Z166" s="24"/>
    </row>
    <row r="167" spans="1:27" ht="3" customHeight="1" x14ac:dyDescent="0.2">
      <c r="A167" s="24"/>
      <c r="B167" s="66"/>
      <c r="C167" s="66"/>
      <c r="D167" s="66"/>
      <c r="E167" s="66"/>
      <c r="F167" s="66"/>
      <c r="G167" s="66"/>
      <c r="H167" s="66"/>
      <c r="I167" s="66"/>
      <c r="J167" s="66"/>
      <c r="K167" s="66"/>
      <c r="L167" s="66"/>
      <c r="M167" s="66"/>
      <c r="N167" s="24"/>
      <c r="O167" s="24"/>
      <c r="P167" s="24"/>
      <c r="Q167" s="24"/>
      <c r="R167" s="24"/>
      <c r="S167" s="24"/>
      <c r="T167" s="24"/>
      <c r="U167" s="24"/>
      <c r="V167" s="24"/>
      <c r="W167" s="24"/>
      <c r="X167" s="24"/>
      <c r="Y167" s="24"/>
      <c r="Z167" s="24"/>
    </row>
    <row r="168" spans="1:27" ht="13.9" customHeight="1" x14ac:dyDescent="0.2">
      <c r="A168" s="24"/>
      <c r="B168" s="66"/>
      <c r="C168" s="66"/>
      <c r="D168" s="66"/>
      <c r="E168" s="66"/>
      <c r="F168" s="66"/>
      <c r="G168" s="66"/>
      <c r="H168" s="66"/>
      <c r="I168" s="66"/>
      <c r="J168" s="66"/>
      <c r="K168" s="66"/>
      <c r="L168" s="66"/>
      <c r="M168" s="66"/>
      <c r="N168" s="24"/>
      <c r="O168" s="66" t="s">
        <v>77</v>
      </c>
      <c r="P168" s="66"/>
      <c r="Q168" s="66"/>
      <c r="R168" s="66"/>
      <c r="S168" s="66"/>
      <c r="T168" s="66"/>
      <c r="U168" s="66"/>
      <c r="V168" s="66"/>
      <c r="W168" s="66"/>
      <c r="X168" s="66"/>
      <c r="Y168" s="66"/>
      <c r="Z168" s="24"/>
    </row>
    <row r="169" spans="1:27" ht="14.45" customHeight="1" x14ac:dyDescent="0.2">
      <c r="A169" s="24"/>
      <c r="B169" s="66"/>
      <c r="C169" s="66"/>
      <c r="D169" s="66"/>
      <c r="E169" s="66"/>
      <c r="F169" s="66"/>
      <c r="G169" s="66"/>
      <c r="H169" s="66"/>
      <c r="I169" s="66"/>
      <c r="J169" s="66"/>
      <c r="K169" s="66"/>
      <c r="L169" s="66"/>
      <c r="M169" s="66"/>
      <c r="N169" s="24"/>
      <c r="O169" s="66"/>
      <c r="P169" s="66"/>
      <c r="Q169" s="66"/>
      <c r="R169" s="66"/>
      <c r="S169" s="66"/>
      <c r="T169" s="66"/>
      <c r="U169" s="66"/>
      <c r="V169" s="66"/>
      <c r="W169" s="66"/>
      <c r="X169" s="66"/>
      <c r="Y169" s="66"/>
      <c r="Z169" s="24"/>
      <c r="AA169" s="50"/>
    </row>
    <row r="170" spans="1:27" ht="14.45" customHeight="1" x14ac:dyDescent="0.2">
      <c r="A170" s="24"/>
      <c r="B170" s="66"/>
      <c r="C170" s="66"/>
      <c r="D170" s="66"/>
      <c r="E170" s="66"/>
      <c r="F170" s="66"/>
      <c r="G170" s="66"/>
      <c r="H170" s="66"/>
      <c r="I170" s="66"/>
      <c r="J170" s="66"/>
      <c r="K170" s="66"/>
      <c r="L170" s="66"/>
      <c r="M170" s="66"/>
      <c r="N170" s="24"/>
      <c r="O170" s="66"/>
      <c r="P170" s="66"/>
      <c r="Q170" s="66"/>
      <c r="R170" s="66"/>
      <c r="S170" s="66"/>
      <c r="T170" s="66"/>
      <c r="U170" s="66"/>
      <c r="V170" s="66"/>
      <c r="W170" s="66"/>
      <c r="X170" s="66"/>
      <c r="Y170" s="66"/>
      <c r="Z170" s="24"/>
      <c r="AA170" s="50"/>
    </row>
    <row r="171" spans="1:27" x14ac:dyDescent="0.2">
      <c r="A171" s="24"/>
      <c r="B171" s="66"/>
      <c r="C171" s="66"/>
      <c r="D171" s="66"/>
      <c r="E171" s="66"/>
      <c r="F171" s="66"/>
      <c r="G171" s="66"/>
      <c r="H171" s="66"/>
      <c r="I171" s="66"/>
      <c r="J171" s="66"/>
      <c r="K171" s="66"/>
      <c r="L171" s="66"/>
      <c r="M171" s="66"/>
      <c r="N171" s="24"/>
      <c r="O171" s="66"/>
      <c r="P171" s="66"/>
      <c r="Q171" s="66"/>
      <c r="R171" s="66"/>
      <c r="S171" s="66"/>
      <c r="T171" s="66"/>
      <c r="U171" s="66"/>
      <c r="V171" s="66"/>
      <c r="W171" s="66"/>
      <c r="X171" s="66"/>
      <c r="Y171" s="66"/>
      <c r="Z171" s="24"/>
      <c r="AA171" s="50"/>
    </row>
    <row r="172" spans="1:27" x14ac:dyDescent="0.2">
      <c r="A172" s="24"/>
      <c r="B172" s="66"/>
      <c r="C172" s="66"/>
      <c r="D172" s="66"/>
      <c r="E172" s="66"/>
      <c r="F172" s="66"/>
      <c r="G172" s="66"/>
      <c r="H172" s="66"/>
      <c r="I172" s="66"/>
      <c r="J172" s="66"/>
      <c r="K172" s="66"/>
      <c r="L172" s="66"/>
      <c r="M172" s="66"/>
      <c r="N172" s="24"/>
      <c r="O172" s="66"/>
      <c r="P172" s="66"/>
      <c r="Q172" s="66"/>
      <c r="R172" s="66"/>
      <c r="S172" s="66"/>
      <c r="T172" s="66"/>
      <c r="U172" s="66"/>
      <c r="V172" s="66"/>
      <c r="W172" s="66"/>
      <c r="X172" s="66"/>
      <c r="Y172" s="66"/>
      <c r="Z172" s="24"/>
      <c r="AA172" s="50"/>
    </row>
    <row r="173" spans="1:27" ht="3" customHeight="1"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7" ht="21" customHeight="1" x14ac:dyDescent="0.2">
      <c r="A174" s="63" t="s">
        <v>78</v>
      </c>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7" ht="3" customHeight="1"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7" x14ac:dyDescent="0.2">
      <c r="A176" s="24"/>
      <c r="B176" s="68" t="s">
        <v>79</v>
      </c>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24"/>
    </row>
    <row r="177" spans="1:27" ht="3" customHeight="1"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7" ht="13.9" customHeight="1" x14ac:dyDescent="0.25">
      <c r="A178" s="24"/>
      <c r="B178" s="72" t="s">
        <v>253</v>
      </c>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51"/>
      <c r="AA178" s="50"/>
    </row>
    <row r="179" spans="1:27" ht="15" x14ac:dyDescent="0.25">
      <c r="A179" s="24"/>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51"/>
      <c r="AA179" s="50"/>
    </row>
    <row r="180" spans="1:27" ht="15" x14ac:dyDescent="0.25">
      <c r="A180" s="24"/>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51"/>
      <c r="AA180" s="50"/>
    </row>
    <row r="181" spans="1:27" ht="15" x14ac:dyDescent="0.25">
      <c r="A181" s="24"/>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51"/>
      <c r="AA181" s="50"/>
    </row>
    <row r="182" spans="1:27" ht="3"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5" spans="1:27" x14ac:dyDescent="0.2">
      <c r="V185" s="23"/>
    </row>
  </sheetData>
  <sheetProtection algorithmName="SHA-512" hashValue="1YxBXumDiwSVePfJ4RdEXOYhKav/9OJRVgMPVg9BnoscSDmFXkgTUSw8iTJhk9Fly4crcyEC5VgK/eEANK1OiQ==" saltValue="v5zEGb9oLYYVeTgyyLTPPA==" spinCount="100000" sheet="1" selectLockedCells="1"/>
  <mergeCells count="125">
    <mergeCell ref="B178:Y181"/>
    <mergeCell ref="B120:Q120"/>
    <mergeCell ref="U120:V120"/>
    <mergeCell ref="X120:Y120"/>
    <mergeCell ref="B122:Q122"/>
    <mergeCell ref="U122:V122"/>
    <mergeCell ref="X122:Y122"/>
    <mergeCell ref="B124:Q124"/>
    <mergeCell ref="U124:V124"/>
    <mergeCell ref="X124:Y124"/>
    <mergeCell ref="B126:Q126"/>
    <mergeCell ref="U126:V126"/>
    <mergeCell ref="X126:Y126"/>
    <mergeCell ref="O164:Y166"/>
    <mergeCell ref="O168:Y172"/>
    <mergeCell ref="B164:M172"/>
    <mergeCell ref="B176:Y176"/>
    <mergeCell ref="A174:Z174"/>
    <mergeCell ref="A149:Z149"/>
    <mergeCell ref="A162:Z162"/>
    <mergeCell ref="A135:Z135"/>
    <mergeCell ref="AE40:AS40"/>
    <mergeCell ref="AU40:AV40"/>
    <mergeCell ref="AX40:AY40"/>
    <mergeCell ref="I34:K34"/>
    <mergeCell ref="E36:Y36"/>
    <mergeCell ref="E38:Y38"/>
    <mergeCell ref="E40:Y40"/>
    <mergeCell ref="W19:Z19"/>
    <mergeCell ref="B49:P55"/>
    <mergeCell ref="R49:Y55"/>
    <mergeCell ref="E44:Y44"/>
    <mergeCell ref="E46:Y46"/>
    <mergeCell ref="S1:V1"/>
    <mergeCell ref="S2:V2"/>
    <mergeCell ref="S3:V3"/>
    <mergeCell ref="S4:V4"/>
    <mergeCell ref="S6:V6"/>
    <mergeCell ref="Q2:R2"/>
    <mergeCell ref="Q3:R3"/>
    <mergeCell ref="Q4:R4"/>
    <mergeCell ref="Q5:R5"/>
    <mergeCell ref="S5:V5"/>
    <mergeCell ref="B78:Q78"/>
    <mergeCell ref="U78:V78"/>
    <mergeCell ref="X78:Y78"/>
    <mergeCell ref="B74:Q74"/>
    <mergeCell ref="U74:V74"/>
    <mergeCell ref="X74:Y74"/>
    <mergeCell ref="B76:Q76"/>
    <mergeCell ref="O96:Y98"/>
    <mergeCell ref="O100:Y102"/>
    <mergeCell ref="A82:Z82"/>
    <mergeCell ref="X76:Y76"/>
    <mergeCell ref="B87:I91"/>
    <mergeCell ref="U76:V76"/>
    <mergeCell ref="B85:I85"/>
    <mergeCell ref="B96:M102"/>
    <mergeCell ref="A93:Z93"/>
    <mergeCell ref="B16:C16"/>
    <mergeCell ref="B12:C12"/>
    <mergeCell ref="E12:G12"/>
    <mergeCell ref="N19:V19"/>
    <mergeCell ref="I19:L19"/>
    <mergeCell ref="I12:P12"/>
    <mergeCell ref="F16:G16"/>
    <mergeCell ref="G31:S32"/>
    <mergeCell ref="A8:Z8"/>
    <mergeCell ref="B32:C32"/>
    <mergeCell ref="A9:Z9"/>
    <mergeCell ref="R12:Y12"/>
    <mergeCell ref="B24:C24"/>
    <mergeCell ref="F24:G24"/>
    <mergeCell ref="M15:Y16"/>
    <mergeCell ref="J24:K24"/>
    <mergeCell ref="A21:Z21"/>
    <mergeCell ref="A29:Z29"/>
    <mergeCell ref="M24:Y27"/>
    <mergeCell ref="B19:G19"/>
    <mergeCell ref="B27:C27"/>
    <mergeCell ref="F27:G27"/>
    <mergeCell ref="J27:K27"/>
    <mergeCell ref="K1:M1"/>
    <mergeCell ref="A1:J1"/>
    <mergeCell ref="K2:M2"/>
    <mergeCell ref="K3:M3"/>
    <mergeCell ref="N2:P2"/>
    <mergeCell ref="N3:P3"/>
    <mergeCell ref="N1:R1"/>
    <mergeCell ref="A6:J6"/>
    <mergeCell ref="A2:J2"/>
    <mergeCell ref="K6:M6"/>
    <mergeCell ref="A3:J3"/>
    <mergeCell ref="A4:J4"/>
    <mergeCell ref="K4:M4"/>
    <mergeCell ref="N4:P4"/>
    <mergeCell ref="N6:P6"/>
    <mergeCell ref="A7:Z7"/>
    <mergeCell ref="A5:J5"/>
    <mergeCell ref="K5:M5"/>
    <mergeCell ref="N5:P5"/>
    <mergeCell ref="B60:K60"/>
    <mergeCell ref="B63:K63"/>
    <mergeCell ref="A57:Z57"/>
    <mergeCell ref="T59:Y61"/>
    <mergeCell ref="X66:Y71"/>
    <mergeCell ref="B72:Q72"/>
    <mergeCell ref="X72:Y72"/>
    <mergeCell ref="U72:V72"/>
    <mergeCell ref="B66:K66"/>
    <mergeCell ref="U66:V71"/>
    <mergeCell ref="B68:K69"/>
    <mergeCell ref="A115:Z115"/>
    <mergeCell ref="K85:Y91"/>
    <mergeCell ref="A116:V116"/>
    <mergeCell ref="B151:K160"/>
    <mergeCell ref="B129:P133"/>
    <mergeCell ref="R130:Y133"/>
    <mergeCell ref="M152:Y160"/>
    <mergeCell ref="B117:Y117"/>
    <mergeCell ref="A137:Z137"/>
    <mergeCell ref="U118:V119"/>
    <mergeCell ref="X118:Y119"/>
    <mergeCell ref="A104:Z104"/>
    <mergeCell ref="P106:Y113"/>
  </mergeCells>
  <dataValidations count="9">
    <dataValidation type="list" allowBlank="1" showInputMessage="1" showErrorMessage="1" sqref="P13:Q14 R12:R14 S13:T14" xr:uid="{E5CB7958-814C-4E1A-809F-8B5C9868D7BA}">
      <formula1>Venues</formula1>
    </dataValidation>
    <dataValidation type="list" allowBlank="1" showInputMessage="1" showErrorMessage="1" sqref="E36" xr:uid="{4590420C-9119-4ABA-A8F6-A1799BA27CBE}">
      <formula1>First_course</formula1>
    </dataValidation>
    <dataValidation type="list" allowBlank="1" showInputMessage="1" showErrorMessage="1" sqref="E38" xr:uid="{DE6509DC-4749-4435-A763-19D7C0208DE9}">
      <formula1>Main_course</formula1>
    </dataValidation>
    <dataValidation type="list" allowBlank="1" showInputMessage="1" showErrorMessage="1" sqref="AE40:AS40 E44" xr:uid="{C9CA71D0-B23D-4B87-8C45-644D3DD86144}">
      <formula1>Palate_cleanser</formula1>
    </dataValidation>
    <dataValidation type="list" allowBlank="1" showInputMessage="1" showErrorMessage="1" sqref="E40" xr:uid="{C434EB50-E89B-4CDB-ADCD-245D119FA172}">
      <formula1>Dessert</formula1>
    </dataValidation>
    <dataValidation type="list" allowBlank="1" showInputMessage="1" showErrorMessage="1" sqref="E46" xr:uid="{7FC025CF-5F53-49C5-9244-34912104D4C7}">
      <formula1>Cheese</formula1>
    </dataValidation>
    <dataValidation type="list" showInputMessage="1" showErrorMessage="1" sqref="B60:K60 B63:K63 B66:K66" xr:uid="{DA62BA9E-0386-4994-88F5-8F602C27FD43}">
      <formula1>Payment</formula1>
    </dataValidation>
    <dataValidation type="list" allowBlank="1" showInputMessage="1" showErrorMessage="1" sqref="B120:Q120 B122:Q122 B124:Q124 B126:Q126" xr:uid="{8CDD9148-C2E7-4FF4-B795-90B11324B78E}">
      <formula1>Flowers</formula1>
    </dataValidation>
    <dataValidation type="list" allowBlank="1" showInputMessage="1" showErrorMessage="1" sqref="B72:Q72 B74:Q74 B76:Q76 B78:Q78" xr:uid="{68A85E45-C94C-49DA-BB2A-1B80E2C9BC8A}">
      <formula1>Wine</formula1>
    </dataValidation>
  </dataValidations>
  <hyperlinks>
    <hyperlink ref="W19" r:id="rId1" xr:uid="{A91DE08B-9195-4536-BDC4-0C7E19549ABD}"/>
  </hyperlinks>
  <printOptions horizontalCentered="1"/>
  <pageMargins left="0.23622047244094491" right="0.23622047244094491" top="0.23622047244094491" bottom="0.23622047244094491" header="0.31496062992125984" footer="0.31496062992125984"/>
  <pageSetup paperSize="9" scale="91" orientation="portrait" r:id="rId2"/>
  <rowBreaks count="2" manualBreakCount="2">
    <brk id="81" max="25" man="1"/>
    <brk id="161"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31" r:id="rId5" name="Check Box 83">
              <controlPr defaultSize="0" autoFill="0" autoLine="0" autoPict="0">
                <anchor moveWithCells="1">
                  <from>
                    <xdr:col>11</xdr:col>
                    <xdr:colOff>247650</xdr:colOff>
                    <xdr:row>62</xdr:row>
                    <xdr:rowOff>38100</xdr:rowOff>
                  </from>
                  <to>
                    <xdr:col>14</xdr:col>
                    <xdr:colOff>9525</xdr:colOff>
                    <xdr:row>64</xdr:row>
                    <xdr:rowOff>9525</xdr:rowOff>
                  </to>
                </anchor>
              </controlPr>
            </control>
          </mc:Choice>
        </mc:AlternateContent>
        <mc:AlternateContent xmlns:mc="http://schemas.openxmlformats.org/markup-compatibility/2006">
          <mc:Choice Requires="x14">
            <control shapeId="2132" r:id="rId6" name="Check Box 84">
              <controlPr defaultSize="0" autoFill="0" autoLine="0" autoPict="0">
                <anchor moveWithCells="1">
                  <from>
                    <xdr:col>11</xdr:col>
                    <xdr:colOff>247650</xdr:colOff>
                    <xdr:row>64</xdr:row>
                    <xdr:rowOff>161925</xdr:rowOff>
                  </from>
                  <to>
                    <xdr:col>15</xdr:col>
                    <xdr:colOff>152400</xdr:colOff>
                    <xdr:row>67</xdr:row>
                    <xdr:rowOff>19050</xdr:rowOff>
                  </to>
                </anchor>
              </controlPr>
            </control>
          </mc:Choice>
        </mc:AlternateContent>
        <mc:AlternateContent xmlns:mc="http://schemas.openxmlformats.org/markup-compatibility/2006">
          <mc:Choice Requires="x14">
            <control shapeId="2134" r:id="rId7" name="Check Box 86">
              <controlPr defaultSize="0" autoFill="0" autoLine="0" autoPict="0">
                <anchor moveWithCells="1">
                  <from>
                    <xdr:col>22</xdr:col>
                    <xdr:colOff>95250</xdr:colOff>
                    <xdr:row>63</xdr:row>
                    <xdr:rowOff>19050</xdr:rowOff>
                  </from>
                  <to>
                    <xdr:col>26</xdr:col>
                    <xdr:colOff>228600</xdr:colOff>
                    <xdr:row>65</xdr:row>
                    <xdr:rowOff>38100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22</xdr:col>
                    <xdr:colOff>95250</xdr:colOff>
                    <xdr:row>64</xdr:row>
                    <xdr:rowOff>171450</xdr:rowOff>
                  </from>
                  <to>
                    <xdr:col>26</xdr:col>
                    <xdr:colOff>228600</xdr:colOff>
                    <xdr:row>67</xdr:row>
                    <xdr:rowOff>19050</xdr:rowOff>
                  </to>
                </anchor>
              </controlPr>
            </control>
          </mc:Choice>
        </mc:AlternateContent>
        <mc:AlternateContent xmlns:mc="http://schemas.openxmlformats.org/markup-compatibility/2006">
          <mc:Choice Requires="x14">
            <control shapeId="2147" r:id="rId9" name="Check Box 99">
              <controlPr defaultSize="0" autoFill="0" autoLine="0" autoPict="0">
                <anchor moveWithCells="1">
                  <from>
                    <xdr:col>2</xdr:col>
                    <xdr:colOff>219075</xdr:colOff>
                    <xdr:row>78</xdr:row>
                    <xdr:rowOff>19050</xdr:rowOff>
                  </from>
                  <to>
                    <xdr:col>10</xdr:col>
                    <xdr:colOff>152400</xdr:colOff>
                    <xdr:row>81</xdr:row>
                    <xdr:rowOff>0</xdr:rowOff>
                  </to>
                </anchor>
              </controlPr>
            </control>
          </mc:Choice>
        </mc:AlternateContent>
        <mc:AlternateContent xmlns:mc="http://schemas.openxmlformats.org/markup-compatibility/2006">
          <mc:Choice Requires="x14">
            <control shapeId="2148" r:id="rId10" name="Check Box 100">
              <controlPr defaultSize="0" autoFill="0" autoLine="0" autoPict="0">
                <anchor moveWithCells="1">
                  <from>
                    <xdr:col>10</xdr:col>
                    <xdr:colOff>209550</xdr:colOff>
                    <xdr:row>78</xdr:row>
                    <xdr:rowOff>19050</xdr:rowOff>
                  </from>
                  <to>
                    <xdr:col>17</xdr:col>
                    <xdr:colOff>133350</xdr:colOff>
                    <xdr:row>81</xdr:row>
                    <xdr:rowOff>0</xdr:rowOff>
                  </to>
                </anchor>
              </controlPr>
            </control>
          </mc:Choice>
        </mc:AlternateContent>
        <mc:AlternateContent xmlns:mc="http://schemas.openxmlformats.org/markup-compatibility/2006">
          <mc:Choice Requires="x14">
            <control shapeId="2150" r:id="rId11" name="Check Box 102">
              <controlPr defaultSize="0" autoFill="0" autoLine="0" autoPict="0">
                <anchor moveWithCells="1">
                  <from>
                    <xdr:col>11</xdr:col>
                    <xdr:colOff>247650</xdr:colOff>
                    <xdr:row>61</xdr:row>
                    <xdr:rowOff>0</xdr:rowOff>
                  </from>
                  <to>
                    <xdr:col>16</xdr:col>
                    <xdr:colOff>219075</xdr:colOff>
                    <xdr:row>62</xdr:row>
                    <xdr:rowOff>66675</xdr:rowOff>
                  </to>
                </anchor>
              </controlPr>
            </control>
          </mc:Choice>
        </mc:AlternateContent>
        <mc:AlternateContent xmlns:mc="http://schemas.openxmlformats.org/markup-compatibility/2006">
          <mc:Choice Requires="x14">
            <control shapeId="2151" r:id="rId12" name="Check Box 103">
              <controlPr defaultSize="0" autoFill="0" autoLine="0" autoPict="0">
                <anchor moveWithCells="1">
                  <from>
                    <xdr:col>22</xdr:col>
                    <xdr:colOff>95250</xdr:colOff>
                    <xdr:row>61</xdr:row>
                    <xdr:rowOff>9525</xdr:rowOff>
                  </from>
                  <to>
                    <xdr:col>26</xdr:col>
                    <xdr:colOff>228600</xdr:colOff>
                    <xdr:row>62</xdr:row>
                    <xdr:rowOff>66675</xdr:rowOff>
                  </to>
                </anchor>
              </controlPr>
            </control>
          </mc:Choice>
        </mc:AlternateContent>
        <mc:AlternateContent xmlns:mc="http://schemas.openxmlformats.org/markup-compatibility/2006">
          <mc:Choice Requires="x14">
            <control shapeId="2152" r:id="rId13" name="Check Box 104">
              <controlPr defaultSize="0" autoFill="0" autoLine="0" autoPict="0">
                <anchor moveWithCells="1">
                  <from>
                    <xdr:col>22</xdr:col>
                    <xdr:colOff>95250</xdr:colOff>
                    <xdr:row>61</xdr:row>
                    <xdr:rowOff>171450</xdr:rowOff>
                  </from>
                  <to>
                    <xdr:col>25</xdr:col>
                    <xdr:colOff>0</xdr:colOff>
                    <xdr:row>64</xdr:row>
                    <xdr:rowOff>47625</xdr:rowOff>
                  </to>
                </anchor>
              </controlPr>
            </control>
          </mc:Choice>
        </mc:AlternateContent>
        <mc:AlternateContent xmlns:mc="http://schemas.openxmlformats.org/markup-compatibility/2006">
          <mc:Choice Requires="x14">
            <control shapeId="2153" r:id="rId14" name="Check Box 105">
              <controlPr defaultSize="0" autoFill="0" autoLine="0" autoPict="0">
                <anchor moveWithCells="1">
                  <from>
                    <xdr:col>11</xdr:col>
                    <xdr:colOff>247650</xdr:colOff>
                    <xdr:row>63</xdr:row>
                    <xdr:rowOff>19050</xdr:rowOff>
                  </from>
                  <to>
                    <xdr:col>16</xdr:col>
                    <xdr:colOff>209550</xdr:colOff>
                    <xdr:row>65</xdr:row>
                    <xdr:rowOff>47625</xdr:rowOff>
                  </to>
                </anchor>
              </controlPr>
            </control>
          </mc:Choice>
        </mc:AlternateContent>
        <mc:AlternateContent xmlns:mc="http://schemas.openxmlformats.org/markup-compatibility/2006">
          <mc:Choice Requires="x14">
            <control shapeId="2156" r:id="rId15" name="Check Box 108">
              <controlPr defaultSize="0" autoFill="0" autoLine="0" autoPict="0" altText="Malt whiskey">
                <anchor moveWithCells="1">
                  <from>
                    <xdr:col>17</xdr:col>
                    <xdr:colOff>95250</xdr:colOff>
                    <xdr:row>61</xdr:row>
                    <xdr:rowOff>0</xdr:rowOff>
                  </from>
                  <to>
                    <xdr:col>22</xdr:col>
                    <xdr:colOff>19050</xdr:colOff>
                    <xdr:row>62</xdr:row>
                    <xdr:rowOff>66675</xdr:rowOff>
                  </to>
                </anchor>
              </controlPr>
            </control>
          </mc:Choice>
        </mc:AlternateContent>
        <mc:AlternateContent xmlns:mc="http://schemas.openxmlformats.org/markup-compatibility/2006">
          <mc:Choice Requires="x14">
            <control shapeId="2157" r:id="rId16" name="Check Box 109">
              <controlPr defaultSize="0" autoFill="0" autoLine="0" autoPict="0" altText="Malt whiskey">
                <anchor moveWithCells="1">
                  <from>
                    <xdr:col>17</xdr:col>
                    <xdr:colOff>95250</xdr:colOff>
                    <xdr:row>62</xdr:row>
                    <xdr:rowOff>0</xdr:rowOff>
                  </from>
                  <to>
                    <xdr:col>22</xdr:col>
                    <xdr:colOff>19050</xdr:colOff>
                    <xdr:row>64</xdr:row>
                    <xdr:rowOff>28575</xdr:rowOff>
                  </to>
                </anchor>
              </controlPr>
            </control>
          </mc:Choice>
        </mc:AlternateContent>
        <mc:AlternateContent xmlns:mc="http://schemas.openxmlformats.org/markup-compatibility/2006">
          <mc:Choice Requires="x14">
            <control shapeId="2158" r:id="rId17" name="Check Box 110">
              <controlPr defaultSize="0" autoFill="0" autoLine="0" autoPict="0" altText="Malt whiskey">
                <anchor moveWithCells="1">
                  <from>
                    <xdr:col>17</xdr:col>
                    <xdr:colOff>95250</xdr:colOff>
                    <xdr:row>63</xdr:row>
                    <xdr:rowOff>19050</xdr:rowOff>
                  </from>
                  <to>
                    <xdr:col>22</xdr:col>
                    <xdr:colOff>19050</xdr:colOff>
                    <xdr:row>65</xdr:row>
                    <xdr:rowOff>47625</xdr:rowOff>
                  </to>
                </anchor>
              </controlPr>
            </control>
          </mc:Choice>
        </mc:AlternateContent>
        <mc:AlternateContent xmlns:mc="http://schemas.openxmlformats.org/markup-compatibility/2006">
          <mc:Choice Requires="x14">
            <control shapeId="2159" r:id="rId18" name="Check Box 111">
              <controlPr defaultSize="0" autoFill="0" autoLine="0" autoPict="0" altText="Malt whiskey">
                <anchor moveWithCells="1">
                  <from>
                    <xdr:col>17</xdr:col>
                    <xdr:colOff>95250</xdr:colOff>
                    <xdr:row>64</xdr:row>
                    <xdr:rowOff>161925</xdr:rowOff>
                  </from>
                  <to>
                    <xdr:col>22</xdr:col>
                    <xdr:colOff>19050</xdr:colOff>
                    <xdr:row>67</xdr:row>
                    <xdr:rowOff>19050</xdr:rowOff>
                  </to>
                </anchor>
              </controlPr>
            </control>
          </mc:Choice>
        </mc:AlternateContent>
        <mc:AlternateContent xmlns:mc="http://schemas.openxmlformats.org/markup-compatibility/2006">
          <mc:Choice Requires="x14">
            <control shapeId="2161" r:id="rId19" name="Check Box 113">
              <controlPr defaultSize="0" autoFill="0" autoLine="0" autoPict="0">
                <anchor moveWithCells="1">
                  <from>
                    <xdr:col>1</xdr:col>
                    <xdr:colOff>228600</xdr:colOff>
                    <xdr:row>107</xdr:row>
                    <xdr:rowOff>171450</xdr:rowOff>
                  </from>
                  <to>
                    <xdr:col>3</xdr:col>
                    <xdr:colOff>228600</xdr:colOff>
                    <xdr:row>109</xdr:row>
                    <xdr:rowOff>19050</xdr:rowOff>
                  </to>
                </anchor>
              </controlPr>
            </control>
          </mc:Choice>
        </mc:AlternateContent>
        <mc:AlternateContent xmlns:mc="http://schemas.openxmlformats.org/markup-compatibility/2006">
          <mc:Choice Requires="x14">
            <control shapeId="2162" r:id="rId20" name="Check Box 114">
              <controlPr defaultSize="0" autoFill="0" autoLine="0" autoPict="0">
                <anchor moveWithCells="1">
                  <from>
                    <xdr:col>3</xdr:col>
                    <xdr:colOff>228600</xdr:colOff>
                    <xdr:row>107</xdr:row>
                    <xdr:rowOff>171450</xdr:rowOff>
                  </from>
                  <to>
                    <xdr:col>5</xdr:col>
                    <xdr:colOff>228600</xdr:colOff>
                    <xdr:row>109</xdr:row>
                    <xdr:rowOff>19050</xdr:rowOff>
                  </to>
                </anchor>
              </controlPr>
            </control>
          </mc:Choice>
        </mc:AlternateContent>
        <mc:AlternateContent xmlns:mc="http://schemas.openxmlformats.org/markup-compatibility/2006">
          <mc:Choice Requires="x14">
            <control shapeId="2163" r:id="rId21" name="Check Box 115">
              <controlPr defaultSize="0" autoFill="0" autoLine="0" autoPict="0">
                <anchor moveWithCells="1">
                  <from>
                    <xdr:col>5</xdr:col>
                    <xdr:colOff>209550</xdr:colOff>
                    <xdr:row>108</xdr:row>
                    <xdr:rowOff>0</xdr:rowOff>
                  </from>
                  <to>
                    <xdr:col>7</xdr:col>
                    <xdr:colOff>152400</xdr:colOff>
                    <xdr:row>109</xdr:row>
                    <xdr:rowOff>28575</xdr:rowOff>
                  </to>
                </anchor>
              </controlPr>
            </control>
          </mc:Choice>
        </mc:AlternateContent>
        <mc:AlternateContent xmlns:mc="http://schemas.openxmlformats.org/markup-compatibility/2006">
          <mc:Choice Requires="x14">
            <control shapeId="2164" r:id="rId22" name="Check Box 116">
              <controlPr defaultSize="0" autoFill="0" autoLine="0" autoPict="0">
                <anchor moveWithCells="1">
                  <from>
                    <xdr:col>1</xdr:col>
                    <xdr:colOff>219075</xdr:colOff>
                    <xdr:row>111</xdr:row>
                    <xdr:rowOff>0</xdr:rowOff>
                  </from>
                  <to>
                    <xdr:col>5</xdr:col>
                    <xdr:colOff>238125</xdr:colOff>
                    <xdr:row>112</xdr:row>
                    <xdr:rowOff>38100</xdr:rowOff>
                  </to>
                </anchor>
              </controlPr>
            </control>
          </mc:Choice>
        </mc:AlternateContent>
        <mc:AlternateContent xmlns:mc="http://schemas.openxmlformats.org/markup-compatibility/2006">
          <mc:Choice Requires="x14">
            <control shapeId="2165" r:id="rId23" name="Check Box 117">
              <controlPr defaultSize="0" autoFill="0" autoLine="0" autoPict="0">
                <anchor moveWithCells="1">
                  <from>
                    <xdr:col>1</xdr:col>
                    <xdr:colOff>228600</xdr:colOff>
                    <xdr:row>111</xdr:row>
                    <xdr:rowOff>171450</xdr:rowOff>
                  </from>
                  <to>
                    <xdr:col>5</xdr:col>
                    <xdr:colOff>247650</xdr:colOff>
                    <xdr:row>113</xdr:row>
                    <xdr:rowOff>9525</xdr:rowOff>
                  </to>
                </anchor>
              </controlPr>
            </control>
          </mc:Choice>
        </mc:AlternateContent>
        <mc:AlternateContent xmlns:mc="http://schemas.openxmlformats.org/markup-compatibility/2006">
          <mc:Choice Requires="x14">
            <control shapeId="2166" r:id="rId24" name="Check Box 118">
              <controlPr defaultSize="0" autoFill="0" autoLine="0" autoPict="0">
                <anchor moveWithCells="1">
                  <from>
                    <xdr:col>5</xdr:col>
                    <xdr:colOff>238125</xdr:colOff>
                    <xdr:row>111</xdr:row>
                    <xdr:rowOff>0</xdr:rowOff>
                  </from>
                  <to>
                    <xdr:col>9</xdr:col>
                    <xdr:colOff>190500</xdr:colOff>
                    <xdr:row>112</xdr:row>
                    <xdr:rowOff>19050</xdr:rowOff>
                  </to>
                </anchor>
              </controlPr>
            </control>
          </mc:Choice>
        </mc:AlternateContent>
        <mc:AlternateContent xmlns:mc="http://schemas.openxmlformats.org/markup-compatibility/2006">
          <mc:Choice Requires="x14">
            <control shapeId="2167" r:id="rId25" name="Check Box 119">
              <controlPr defaultSize="0" autoFill="0" autoLine="0" autoPict="0">
                <anchor moveWithCells="1">
                  <from>
                    <xdr:col>5</xdr:col>
                    <xdr:colOff>247650</xdr:colOff>
                    <xdr:row>111</xdr:row>
                    <xdr:rowOff>161925</xdr:rowOff>
                  </from>
                  <to>
                    <xdr:col>11</xdr:col>
                    <xdr:colOff>114300</xdr:colOff>
                    <xdr:row>113</xdr:row>
                    <xdr:rowOff>28575</xdr:rowOff>
                  </to>
                </anchor>
              </controlPr>
            </control>
          </mc:Choice>
        </mc:AlternateContent>
        <mc:AlternateContent xmlns:mc="http://schemas.openxmlformats.org/markup-compatibility/2006">
          <mc:Choice Requires="x14">
            <control shapeId="2168" r:id="rId26" name="Check Box 120">
              <controlPr defaultSize="0" autoFill="0" autoLine="0" autoPict="0">
                <anchor moveWithCells="1">
                  <from>
                    <xdr:col>9</xdr:col>
                    <xdr:colOff>209550</xdr:colOff>
                    <xdr:row>111</xdr:row>
                    <xdr:rowOff>9525</xdr:rowOff>
                  </from>
                  <to>
                    <xdr:col>13</xdr:col>
                    <xdr:colOff>228600</xdr:colOff>
                    <xdr:row>112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BA26E4F-BF01-4595-A5D1-ACE50D9417DF}">
          <x14:formula1>
            <xm:f>Data!$I$9:$I$11</xm:f>
          </x14:formula1>
          <xm:sqref>I34:K34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16"/>
  <sheetViews>
    <sheetView zoomScaleNormal="100" workbookViewId="0">
      <selection activeCell="D5" sqref="D5"/>
    </sheetView>
  </sheetViews>
  <sheetFormatPr defaultColWidth="8.85546875" defaultRowHeight="12.75" x14ac:dyDescent="0.2"/>
  <cols>
    <col min="1" max="1" width="3.7109375" style="4" customWidth="1"/>
    <col min="2" max="2" width="70.140625" style="4" bestFit="1" customWidth="1"/>
    <col min="3" max="3" width="13.28515625" style="4" bestFit="1" customWidth="1"/>
    <col min="4" max="4" width="13.28515625" style="4" customWidth="1"/>
    <col min="5" max="10" width="8.85546875" style="4"/>
    <col min="11" max="11" width="33.85546875" style="4" bestFit="1" customWidth="1"/>
    <col min="12" max="16384" width="8.85546875" style="4"/>
  </cols>
  <sheetData>
    <row r="1" spans="1:9" x14ac:dyDescent="0.2">
      <c r="A1" s="1"/>
      <c r="B1" s="1" t="s">
        <v>80</v>
      </c>
      <c r="C1" s="9"/>
      <c r="D1" s="9">
        <v>0</v>
      </c>
      <c r="E1" s="9">
        <v>0.4</v>
      </c>
      <c r="F1" s="9">
        <v>0.73</v>
      </c>
      <c r="I1" s="4" t="s">
        <v>81</v>
      </c>
    </row>
    <row r="2" spans="1:9" x14ac:dyDescent="0.2">
      <c r="B2" s="4" t="s">
        <v>82</v>
      </c>
      <c r="C2" s="4" t="s">
        <v>83</v>
      </c>
      <c r="D2" s="13">
        <v>4500</v>
      </c>
      <c r="E2" s="4">
        <v>2700</v>
      </c>
      <c r="F2" s="60">
        <v>1215</v>
      </c>
      <c r="G2" s="4" t="s">
        <v>84</v>
      </c>
      <c r="I2" s="4" t="s">
        <v>85</v>
      </c>
    </row>
    <row r="3" spans="1:9" x14ac:dyDescent="0.2">
      <c r="B3" s="4" t="s">
        <v>86</v>
      </c>
      <c r="C3" s="4" t="s">
        <v>87</v>
      </c>
      <c r="D3" s="13">
        <v>4500</v>
      </c>
      <c r="E3" s="4">
        <v>2700</v>
      </c>
      <c r="F3" s="60">
        <v>1215</v>
      </c>
      <c r="G3" s="4" t="s">
        <v>84</v>
      </c>
      <c r="I3" s="4" t="s">
        <v>88</v>
      </c>
    </row>
    <row r="4" spans="1:9" x14ac:dyDescent="0.2">
      <c r="B4" s="4" t="s">
        <v>89</v>
      </c>
      <c r="C4" s="4" t="s">
        <v>90</v>
      </c>
      <c r="D4" s="13">
        <v>3000</v>
      </c>
      <c r="E4" s="4">
        <v>1800</v>
      </c>
      <c r="F4" s="60">
        <v>810</v>
      </c>
      <c r="G4" s="4" t="s">
        <v>84</v>
      </c>
      <c r="I4" s="4" t="s">
        <v>91</v>
      </c>
    </row>
    <row r="5" spans="1:9" x14ac:dyDescent="0.2">
      <c r="B5" s="4" t="s">
        <v>92</v>
      </c>
      <c r="C5" s="4" t="s">
        <v>93</v>
      </c>
      <c r="D5" s="13">
        <v>3000</v>
      </c>
      <c r="E5" s="4">
        <v>1800</v>
      </c>
      <c r="F5" s="60">
        <v>810</v>
      </c>
      <c r="G5" s="4" t="s">
        <v>84</v>
      </c>
      <c r="I5" s="4" t="s">
        <v>307</v>
      </c>
    </row>
    <row r="6" spans="1:9" x14ac:dyDescent="0.2">
      <c r="B6" s="4" t="s">
        <v>94</v>
      </c>
      <c r="C6" s="4" t="s">
        <v>95</v>
      </c>
      <c r="D6" s="13">
        <v>1200</v>
      </c>
      <c r="E6" s="4">
        <v>720</v>
      </c>
      <c r="F6" s="60">
        <v>324</v>
      </c>
      <c r="G6" s="4" t="s">
        <v>84</v>
      </c>
    </row>
    <row r="7" spans="1:9" x14ac:dyDescent="0.2">
      <c r="B7" s="4" t="s">
        <v>96</v>
      </c>
      <c r="C7" s="4" t="s">
        <v>97</v>
      </c>
      <c r="D7" s="13">
        <v>2500</v>
      </c>
      <c r="E7" s="4">
        <v>1500</v>
      </c>
      <c r="F7" s="60">
        <v>675</v>
      </c>
      <c r="G7" s="4" t="s">
        <v>84</v>
      </c>
    </row>
    <row r="8" spans="1:9" x14ac:dyDescent="0.2">
      <c r="B8" s="4" t="s">
        <v>98</v>
      </c>
      <c r="C8" s="4" t="s">
        <v>99</v>
      </c>
      <c r="D8" s="13">
        <v>3000</v>
      </c>
      <c r="E8" s="4">
        <v>1800</v>
      </c>
      <c r="F8" s="60">
        <v>810</v>
      </c>
      <c r="G8" s="4" t="s">
        <v>84</v>
      </c>
      <c r="I8" s="4" t="s">
        <v>100</v>
      </c>
    </row>
    <row r="9" spans="1:9" x14ac:dyDescent="0.2">
      <c r="B9" s="4" t="s">
        <v>101</v>
      </c>
      <c r="C9" s="4" t="s">
        <v>102</v>
      </c>
      <c r="D9" s="13">
        <v>4000</v>
      </c>
      <c r="E9" s="4">
        <v>2400</v>
      </c>
      <c r="F9" s="60">
        <v>1080</v>
      </c>
      <c r="G9" s="4" t="s">
        <v>84</v>
      </c>
    </row>
    <row r="10" spans="1:9" x14ac:dyDescent="0.2">
      <c r="B10" s="4" t="s">
        <v>103</v>
      </c>
      <c r="C10" s="4" t="s">
        <v>104</v>
      </c>
      <c r="D10" s="13">
        <v>1500</v>
      </c>
      <c r="E10" s="4">
        <v>900</v>
      </c>
      <c r="F10" s="60">
        <v>405</v>
      </c>
      <c r="G10" s="4" t="s">
        <v>84</v>
      </c>
      <c r="I10" s="4" t="s">
        <v>105</v>
      </c>
    </row>
    <row r="11" spans="1:9" x14ac:dyDescent="0.2">
      <c r="B11" s="4" t="s">
        <v>106</v>
      </c>
      <c r="C11" s="7" t="s">
        <v>107</v>
      </c>
      <c r="D11" s="41">
        <v>1000</v>
      </c>
      <c r="E11" s="4">
        <v>600</v>
      </c>
      <c r="F11" s="60">
        <v>270</v>
      </c>
      <c r="G11" s="4" t="s">
        <v>84</v>
      </c>
      <c r="I11" s="4" t="s">
        <v>108</v>
      </c>
    </row>
    <row r="12" spans="1:9" x14ac:dyDescent="0.2">
      <c r="B12" s="4" t="s">
        <v>109</v>
      </c>
      <c r="C12" s="4" t="s">
        <v>110</v>
      </c>
      <c r="D12" s="13">
        <v>1500</v>
      </c>
      <c r="E12" s="4">
        <v>720</v>
      </c>
      <c r="F12" s="60">
        <v>405</v>
      </c>
      <c r="G12" s="4" t="s">
        <v>84</v>
      </c>
    </row>
    <row r="13" spans="1:9" x14ac:dyDescent="0.2">
      <c r="B13" s="4" t="s">
        <v>111</v>
      </c>
      <c r="C13" s="4" t="s">
        <v>112</v>
      </c>
      <c r="D13" s="13">
        <v>600</v>
      </c>
      <c r="E13" s="4">
        <v>360</v>
      </c>
      <c r="F13" s="60">
        <v>162</v>
      </c>
      <c r="G13" s="4" t="s">
        <v>84</v>
      </c>
    </row>
    <row r="14" spans="1:9" x14ac:dyDescent="0.2">
      <c r="B14" s="4" t="s">
        <v>113</v>
      </c>
      <c r="C14" s="4" t="s">
        <v>114</v>
      </c>
      <c r="D14" s="13">
        <v>300</v>
      </c>
      <c r="E14" s="4">
        <v>180</v>
      </c>
      <c r="F14" s="60">
        <v>81</v>
      </c>
      <c r="G14" s="4" t="s">
        <v>84</v>
      </c>
    </row>
    <row r="15" spans="1:9" x14ac:dyDescent="0.2">
      <c r="B15" s="4" t="s">
        <v>116</v>
      </c>
      <c r="C15" s="4" t="s">
        <v>115</v>
      </c>
      <c r="D15" s="13">
        <v>300</v>
      </c>
      <c r="E15" s="4">
        <v>180</v>
      </c>
      <c r="F15" s="60">
        <v>81</v>
      </c>
      <c r="G15" s="4" t="s">
        <v>84</v>
      </c>
    </row>
    <row r="16" spans="1:9" x14ac:dyDescent="0.2">
      <c r="B16" s="4" t="s">
        <v>118</v>
      </c>
      <c r="C16" s="4" t="s">
        <v>117</v>
      </c>
      <c r="D16" s="13"/>
      <c r="F16" s="7"/>
      <c r="G16" s="4" t="s">
        <v>84</v>
      </c>
    </row>
    <row r="17" spans="1:12" x14ac:dyDescent="0.2">
      <c r="B17" s="4" t="s">
        <v>120</v>
      </c>
      <c r="C17" s="4" t="s">
        <v>119</v>
      </c>
      <c r="D17" s="13"/>
      <c r="F17" s="7"/>
      <c r="G17" s="4" t="s">
        <v>84</v>
      </c>
    </row>
    <row r="18" spans="1:12" x14ac:dyDescent="0.2">
      <c r="C18" s="4" t="s">
        <v>121</v>
      </c>
      <c r="D18" s="13"/>
      <c r="F18" s="7"/>
      <c r="G18" s="4" t="s">
        <v>84</v>
      </c>
    </row>
    <row r="19" spans="1:12" x14ac:dyDescent="0.2">
      <c r="B19" s="3"/>
    </row>
    <row r="20" spans="1:12" x14ac:dyDescent="0.2">
      <c r="A20" s="2" t="s">
        <v>122</v>
      </c>
      <c r="B20" s="2"/>
      <c r="C20" s="4" t="s">
        <v>123</v>
      </c>
      <c r="E20" s="4" t="s">
        <v>124</v>
      </c>
      <c r="F20" s="4" t="s">
        <v>125</v>
      </c>
      <c r="G20" s="4" t="s">
        <v>3</v>
      </c>
      <c r="H20" s="4" t="s">
        <v>4</v>
      </c>
      <c r="I20" s="4" t="s">
        <v>126</v>
      </c>
      <c r="K20" s="2" t="s">
        <v>181</v>
      </c>
    </row>
    <row r="21" spans="1:12" x14ac:dyDescent="0.2">
      <c r="A21" s="4" t="s">
        <v>127</v>
      </c>
      <c r="B21" s="4" t="s">
        <v>303</v>
      </c>
      <c r="C21" s="7">
        <f t="shared" ref="C21:C31" si="0">SUM(E21/1.125)</f>
        <v>0</v>
      </c>
      <c r="D21" s="12" t="s">
        <v>128</v>
      </c>
      <c r="E21" s="12"/>
      <c r="F21" s="7">
        <f t="shared" ref="F21:F31" si="1">SUM(C21*12.5%)</f>
        <v>0</v>
      </c>
      <c r="G21" s="7">
        <f t="shared" ref="G21:G31" si="2">SUM(C21,F21)*12.5%</f>
        <v>0</v>
      </c>
      <c r="H21" s="7">
        <f t="shared" ref="H21:H31" si="3">SUM(C21,F21:G21)</f>
        <v>0</v>
      </c>
      <c r="I21" s="4" t="s">
        <v>129</v>
      </c>
      <c r="K21" s="4" t="s">
        <v>254</v>
      </c>
      <c r="L21" s="53">
        <v>40</v>
      </c>
    </row>
    <row r="22" spans="1:12" x14ac:dyDescent="0.2">
      <c r="A22" s="4" t="s">
        <v>130</v>
      </c>
      <c r="B22" s="4" t="s">
        <v>271</v>
      </c>
      <c r="C22" s="7">
        <f t="shared" si="0"/>
        <v>0</v>
      </c>
      <c r="D22" s="12" t="s">
        <v>128</v>
      </c>
      <c r="E22" s="12"/>
      <c r="F22" s="7">
        <f t="shared" si="1"/>
        <v>0</v>
      </c>
      <c r="G22" s="7">
        <f t="shared" si="2"/>
        <v>0</v>
      </c>
      <c r="H22" s="7">
        <f t="shared" si="3"/>
        <v>0</v>
      </c>
      <c r="I22" s="4" t="s">
        <v>129</v>
      </c>
      <c r="K22" s="4" t="s">
        <v>255</v>
      </c>
      <c r="L22" s="53">
        <v>47</v>
      </c>
    </row>
    <row r="23" spans="1:12" x14ac:dyDescent="0.2">
      <c r="A23" s="4" t="s">
        <v>131</v>
      </c>
      <c r="B23" s="4" t="s">
        <v>304</v>
      </c>
      <c r="C23" s="7">
        <f t="shared" si="0"/>
        <v>0</v>
      </c>
      <c r="D23" s="12" t="s">
        <v>128</v>
      </c>
      <c r="E23" s="12"/>
      <c r="F23" s="7">
        <f t="shared" si="1"/>
        <v>0</v>
      </c>
      <c r="G23" s="7">
        <f t="shared" si="2"/>
        <v>0</v>
      </c>
      <c r="H23" s="7">
        <f t="shared" si="3"/>
        <v>0</v>
      </c>
      <c r="I23" s="4" t="s">
        <v>129</v>
      </c>
      <c r="K23" s="4" t="s">
        <v>256</v>
      </c>
      <c r="L23" s="53">
        <v>53</v>
      </c>
    </row>
    <row r="24" spans="1:12" x14ac:dyDescent="0.2">
      <c r="A24" s="4" t="s">
        <v>132</v>
      </c>
      <c r="B24" s="4" t="s">
        <v>272</v>
      </c>
      <c r="C24" s="7">
        <f t="shared" si="0"/>
        <v>0</v>
      </c>
      <c r="D24" s="12" t="s">
        <v>128</v>
      </c>
      <c r="E24" s="12"/>
      <c r="F24" s="7">
        <f t="shared" si="1"/>
        <v>0</v>
      </c>
      <c r="G24" s="7">
        <f t="shared" si="2"/>
        <v>0</v>
      </c>
      <c r="H24" s="7">
        <f t="shared" si="3"/>
        <v>0</v>
      </c>
      <c r="I24" s="4" t="s">
        <v>129</v>
      </c>
      <c r="K24" s="4" t="s">
        <v>257</v>
      </c>
      <c r="L24" s="53">
        <v>66</v>
      </c>
    </row>
    <row r="25" spans="1:12" x14ac:dyDescent="0.2">
      <c r="A25" s="4" t="s">
        <v>133</v>
      </c>
      <c r="B25" s="4" t="s">
        <v>273</v>
      </c>
      <c r="C25" s="7">
        <f t="shared" si="0"/>
        <v>0</v>
      </c>
      <c r="D25" s="12" t="s">
        <v>128</v>
      </c>
      <c r="E25" s="12"/>
      <c r="F25" s="7">
        <f t="shared" si="1"/>
        <v>0</v>
      </c>
      <c r="G25" s="7">
        <f t="shared" si="2"/>
        <v>0</v>
      </c>
      <c r="H25" s="7">
        <f t="shared" si="3"/>
        <v>0</v>
      </c>
      <c r="I25" s="4" t="s">
        <v>129</v>
      </c>
      <c r="K25" s="4" t="s">
        <v>258</v>
      </c>
      <c r="L25" s="53">
        <v>79</v>
      </c>
    </row>
    <row r="26" spans="1:12" x14ac:dyDescent="0.2">
      <c r="A26" s="4" t="s">
        <v>134</v>
      </c>
      <c r="B26" s="4" t="s">
        <v>274</v>
      </c>
      <c r="C26" s="7">
        <f t="shared" si="0"/>
        <v>0</v>
      </c>
      <c r="D26" s="12" t="s">
        <v>128</v>
      </c>
      <c r="E26" s="12"/>
      <c r="F26" s="7">
        <f t="shared" si="1"/>
        <v>0</v>
      </c>
      <c r="G26" s="7">
        <f t="shared" si="2"/>
        <v>0</v>
      </c>
      <c r="H26" s="7">
        <f t="shared" si="3"/>
        <v>0</v>
      </c>
      <c r="I26" s="4" t="s">
        <v>129</v>
      </c>
      <c r="K26" s="4" t="s">
        <v>259</v>
      </c>
      <c r="L26" s="53">
        <v>87</v>
      </c>
    </row>
    <row r="27" spans="1:12" x14ac:dyDescent="0.2">
      <c r="A27" s="4" t="s">
        <v>135</v>
      </c>
      <c r="B27" s="4" t="s">
        <v>275</v>
      </c>
      <c r="C27" s="7">
        <f t="shared" si="0"/>
        <v>0</v>
      </c>
      <c r="D27" s="12" t="s">
        <v>128</v>
      </c>
      <c r="E27" s="12"/>
      <c r="F27" s="7">
        <f t="shared" si="1"/>
        <v>0</v>
      </c>
      <c r="G27" s="7">
        <f t="shared" si="2"/>
        <v>0</v>
      </c>
      <c r="H27" s="7">
        <f t="shared" si="3"/>
        <v>0</v>
      </c>
      <c r="I27" s="4" t="s">
        <v>129</v>
      </c>
      <c r="K27" s="4" t="s">
        <v>260</v>
      </c>
      <c r="L27" s="53">
        <v>93</v>
      </c>
    </row>
    <row r="28" spans="1:12" x14ac:dyDescent="0.2">
      <c r="A28" s="4" t="s">
        <v>136</v>
      </c>
      <c r="B28" s="4" t="s">
        <v>305</v>
      </c>
      <c r="C28" s="7">
        <f t="shared" si="0"/>
        <v>0</v>
      </c>
      <c r="D28" s="12" t="s">
        <v>128</v>
      </c>
      <c r="E28" s="12"/>
      <c r="F28" s="7">
        <f t="shared" si="1"/>
        <v>0</v>
      </c>
      <c r="G28" s="7">
        <f t="shared" si="2"/>
        <v>0</v>
      </c>
      <c r="H28" s="7">
        <f t="shared" si="3"/>
        <v>0</v>
      </c>
      <c r="I28" s="4" t="s">
        <v>129</v>
      </c>
      <c r="K28" s="4" t="s">
        <v>261</v>
      </c>
      <c r="L28" s="53">
        <v>100</v>
      </c>
    </row>
    <row r="29" spans="1:12" x14ac:dyDescent="0.2">
      <c r="A29" s="4" t="s">
        <v>137</v>
      </c>
      <c r="B29" s="4" t="s">
        <v>276</v>
      </c>
      <c r="C29" s="7">
        <f t="shared" si="0"/>
        <v>0</v>
      </c>
      <c r="D29" s="12" t="s">
        <v>128</v>
      </c>
      <c r="E29" s="12"/>
      <c r="F29" s="7">
        <f t="shared" si="1"/>
        <v>0</v>
      </c>
      <c r="G29" s="7">
        <f t="shared" si="2"/>
        <v>0</v>
      </c>
      <c r="H29" s="7">
        <f t="shared" si="3"/>
        <v>0</v>
      </c>
      <c r="I29" s="4" t="s">
        <v>129</v>
      </c>
      <c r="K29" s="4" t="s">
        <v>262</v>
      </c>
      <c r="L29" s="53">
        <v>106</v>
      </c>
    </row>
    <row r="30" spans="1:12" x14ac:dyDescent="0.2">
      <c r="A30" s="4" t="s">
        <v>138</v>
      </c>
      <c r="B30" s="4" t="s">
        <v>277</v>
      </c>
      <c r="C30" s="7">
        <f t="shared" si="0"/>
        <v>0</v>
      </c>
      <c r="D30" s="12" t="s">
        <v>128</v>
      </c>
      <c r="E30" s="12"/>
      <c r="F30" s="7">
        <f t="shared" si="1"/>
        <v>0</v>
      </c>
      <c r="G30" s="7">
        <f t="shared" si="2"/>
        <v>0</v>
      </c>
      <c r="H30" s="7">
        <f t="shared" si="3"/>
        <v>0</v>
      </c>
      <c r="I30" s="4" t="s">
        <v>129</v>
      </c>
      <c r="K30" s="4" t="s">
        <v>263</v>
      </c>
      <c r="L30" s="53">
        <v>113</v>
      </c>
    </row>
    <row r="31" spans="1:12" x14ac:dyDescent="0.2">
      <c r="A31" s="4" t="s">
        <v>139</v>
      </c>
      <c r="B31" s="4" t="s">
        <v>278</v>
      </c>
      <c r="C31" s="7">
        <f t="shared" si="0"/>
        <v>0</v>
      </c>
      <c r="D31" s="12" t="s">
        <v>128</v>
      </c>
      <c r="E31" s="12"/>
      <c r="F31" s="7">
        <f t="shared" si="1"/>
        <v>0</v>
      </c>
      <c r="G31" s="7">
        <f t="shared" si="2"/>
        <v>0</v>
      </c>
      <c r="H31" s="7">
        <f t="shared" si="3"/>
        <v>0</v>
      </c>
      <c r="I31" s="4" t="s">
        <v>129</v>
      </c>
      <c r="K31" s="4" t="s">
        <v>264</v>
      </c>
      <c r="L31" s="53">
        <v>132</v>
      </c>
    </row>
    <row r="32" spans="1:12" x14ac:dyDescent="0.2">
      <c r="A32" s="2" t="s">
        <v>140</v>
      </c>
      <c r="B32" s="8"/>
      <c r="K32" s="4" t="s">
        <v>265</v>
      </c>
      <c r="L32" s="53">
        <v>113</v>
      </c>
    </row>
    <row r="33" spans="1:12" x14ac:dyDescent="0.2">
      <c r="A33" s="4" t="s">
        <v>141</v>
      </c>
      <c r="B33" s="4" t="s">
        <v>279</v>
      </c>
      <c r="C33" s="7">
        <f t="shared" ref="C33:C43" si="4">SUM(E33/1.125)</f>
        <v>0</v>
      </c>
      <c r="D33" s="12" t="s">
        <v>128</v>
      </c>
      <c r="E33" s="12"/>
      <c r="F33" s="7">
        <f t="shared" ref="F33:F43" si="5">SUM(C33*12.5%)</f>
        <v>0</v>
      </c>
      <c r="G33" s="7">
        <f t="shared" ref="G33:G43" si="6">SUM(C33,F33)*12.5%</f>
        <v>0</v>
      </c>
      <c r="H33" s="7">
        <f t="shared" ref="H33:H43" si="7">SUM(C33,F33:G33)</f>
        <v>0</v>
      </c>
      <c r="I33" s="4" t="s">
        <v>129</v>
      </c>
      <c r="K33" s="4" t="s">
        <v>182</v>
      </c>
      <c r="L33" s="53">
        <v>132</v>
      </c>
    </row>
    <row r="34" spans="1:12" x14ac:dyDescent="0.2">
      <c r="A34" s="4" t="s">
        <v>142</v>
      </c>
      <c r="B34" s="4" t="s">
        <v>280</v>
      </c>
      <c r="C34" s="7">
        <f t="shared" si="4"/>
        <v>0</v>
      </c>
      <c r="D34" s="12" t="s">
        <v>128</v>
      </c>
      <c r="E34" s="12"/>
      <c r="F34" s="7">
        <f t="shared" si="5"/>
        <v>0</v>
      </c>
      <c r="G34" s="7">
        <f t="shared" si="6"/>
        <v>0</v>
      </c>
      <c r="H34" s="7">
        <f t="shared" si="7"/>
        <v>0</v>
      </c>
      <c r="I34" s="4" t="s">
        <v>129</v>
      </c>
      <c r="K34" s="4" t="s">
        <v>266</v>
      </c>
      <c r="L34" s="53">
        <v>238</v>
      </c>
    </row>
    <row r="35" spans="1:12" x14ac:dyDescent="0.2">
      <c r="A35" s="4" t="s">
        <v>143</v>
      </c>
      <c r="B35" s="4" t="s">
        <v>281</v>
      </c>
      <c r="C35" s="7">
        <f t="shared" si="4"/>
        <v>0</v>
      </c>
      <c r="D35" s="12" t="s">
        <v>128</v>
      </c>
      <c r="E35" s="12"/>
      <c r="F35" s="7">
        <f t="shared" si="5"/>
        <v>0</v>
      </c>
      <c r="G35" s="7">
        <f t="shared" si="6"/>
        <v>0</v>
      </c>
      <c r="H35" s="7">
        <f t="shared" si="7"/>
        <v>0</v>
      </c>
      <c r="I35" s="4" t="s">
        <v>129</v>
      </c>
      <c r="K35" s="4" t="s">
        <v>240</v>
      </c>
      <c r="L35" s="53">
        <v>264</v>
      </c>
    </row>
    <row r="36" spans="1:12" x14ac:dyDescent="0.2">
      <c r="A36" s="4" t="s">
        <v>144</v>
      </c>
      <c r="B36" s="4" t="s">
        <v>282</v>
      </c>
      <c r="C36" s="7">
        <f t="shared" si="4"/>
        <v>0</v>
      </c>
      <c r="D36" s="12" t="s">
        <v>128</v>
      </c>
      <c r="E36" s="12"/>
      <c r="F36" s="7">
        <f t="shared" si="5"/>
        <v>0</v>
      </c>
      <c r="G36" s="7">
        <f t="shared" si="6"/>
        <v>0</v>
      </c>
      <c r="H36" s="7">
        <f t="shared" si="7"/>
        <v>0</v>
      </c>
      <c r="I36" s="4" t="s">
        <v>129</v>
      </c>
      <c r="K36" s="4" t="s">
        <v>267</v>
      </c>
      <c r="L36" s="53">
        <v>290</v>
      </c>
    </row>
    <row r="37" spans="1:12" x14ac:dyDescent="0.2">
      <c r="A37" s="4" t="s">
        <v>145</v>
      </c>
      <c r="B37" s="4" t="s">
        <v>283</v>
      </c>
      <c r="C37" s="7">
        <f t="shared" si="4"/>
        <v>0</v>
      </c>
      <c r="D37" s="12" t="s">
        <v>128</v>
      </c>
      <c r="E37" s="12"/>
      <c r="F37" s="7">
        <f t="shared" si="5"/>
        <v>0</v>
      </c>
      <c r="G37" s="7">
        <f t="shared" si="6"/>
        <v>0</v>
      </c>
      <c r="H37" s="7">
        <f t="shared" si="7"/>
        <v>0</v>
      </c>
      <c r="I37" s="4" t="s">
        <v>129</v>
      </c>
      <c r="K37" s="4" t="s">
        <v>268</v>
      </c>
    </row>
    <row r="38" spans="1:12" x14ac:dyDescent="0.2">
      <c r="A38" s="4" t="s">
        <v>146</v>
      </c>
      <c r="B38" s="4" t="s">
        <v>284</v>
      </c>
      <c r="C38" s="7">
        <f t="shared" si="4"/>
        <v>0</v>
      </c>
      <c r="D38" s="12" t="s">
        <v>128</v>
      </c>
      <c r="E38" s="12"/>
      <c r="F38" s="7">
        <f t="shared" si="5"/>
        <v>0</v>
      </c>
      <c r="G38" s="7">
        <f t="shared" si="6"/>
        <v>0</v>
      </c>
      <c r="H38" s="7">
        <f t="shared" si="7"/>
        <v>0</v>
      </c>
      <c r="I38" s="4" t="s">
        <v>129</v>
      </c>
    </row>
    <row r="39" spans="1:12" x14ac:dyDescent="0.2">
      <c r="A39" s="4" t="s">
        <v>147</v>
      </c>
      <c r="B39" s="4" t="s">
        <v>285</v>
      </c>
      <c r="C39" s="7">
        <f t="shared" si="4"/>
        <v>0</v>
      </c>
      <c r="D39" s="12" t="s">
        <v>128</v>
      </c>
      <c r="E39" s="12"/>
      <c r="F39" s="7">
        <f t="shared" si="5"/>
        <v>0</v>
      </c>
      <c r="G39" s="7">
        <f t="shared" si="6"/>
        <v>0</v>
      </c>
      <c r="H39" s="7">
        <f t="shared" si="7"/>
        <v>0</v>
      </c>
      <c r="I39" s="4" t="s">
        <v>129</v>
      </c>
    </row>
    <row r="40" spans="1:12" x14ac:dyDescent="0.2">
      <c r="A40" s="4" t="s">
        <v>148</v>
      </c>
      <c r="B40" s="4" t="s">
        <v>301</v>
      </c>
      <c r="C40" s="7">
        <f t="shared" si="4"/>
        <v>0</v>
      </c>
      <c r="D40" s="12" t="s">
        <v>128</v>
      </c>
      <c r="E40" s="12"/>
      <c r="F40" s="7">
        <f t="shared" si="5"/>
        <v>0</v>
      </c>
      <c r="G40" s="7">
        <f t="shared" si="6"/>
        <v>0</v>
      </c>
      <c r="H40" s="7">
        <f t="shared" si="7"/>
        <v>0</v>
      </c>
      <c r="I40" s="4" t="s">
        <v>129</v>
      </c>
    </row>
    <row r="41" spans="1:12" x14ac:dyDescent="0.2">
      <c r="A41" s="4" t="s">
        <v>149</v>
      </c>
      <c r="B41" s="4" t="s">
        <v>288</v>
      </c>
      <c r="C41" s="7"/>
      <c r="D41" s="12"/>
      <c r="E41" s="12"/>
      <c r="F41" s="7"/>
      <c r="G41" s="7"/>
      <c r="H41" s="7"/>
    </row>
    <row r="42" spans="1:12" x14ac:dyDescent="0.2">
      <c r="A42" s="4" t="s">
        <v>150</v>
      </c>
      <c r="B42" s="4" t="s">
        <v>286</v>
      </c>
      <c r="C42" s="7">
        <f t="shared" si="4"/>
        <v>0</v>
      </c>
      <c r="D42" s="12" t="s">
        <v>128</v>
      </c>
      <c r="E42" s="12"/>
      <c r="F42" s="7">
        <f t="shared" si="5"/>
        <v>0</v>
      </c>
      <c r="G42" s="7">
        <f t="shared" si="6"/>
        <v>0</v>
      </c>
      <c r="H42" s="7">
        <f t="shared" si="7"/>
        <v>0</v>
      </c>
      <c r="I42" s="4" t="s">
        <v>129</v>
      </c>
    </row>
    <row r="43" spans="1:12" x14ac:dyDescent="0.2">
      <c r="A43" s="4" t="s">
        <v>287</v>
      </c>
      <c r="B43" s="4" t="s">
        <v>302</v>
      </c>
      <c r="C43" s="7">
        <f t="shared" si="4"/>
        <v>0</v>
      </c>
      <c r="D43" s="12" t="s">
        <v>128</v>
      </c>
      <c r="E43" s="12"/>
      <c r="F43" s="7">
        <f t="shared" si="5"/>
        <v>0</v>
      </c>
      <c r="G43" s="7">
        <f t="shared" si="6"/>
        <v>0</v>
      </c>
      <c r="H43" s="7">
        <f t="shared" si="7"/>
        <v>0</v>
      </c>
      <c r="I43" s="4" t="s">
        <v>129</v>
      </c>
    </row>
    <row r="44" spans="1:12" x14ac:dyDescent="0.2">
      <c r="A44" s="1" t="s">
        <v>151</v>
      </c>
      <c r="B44" s="2"/>
    </row>
    <row r="45" spans="1:12" x14ac:dyDescent="0.2">
      <c r="A45" s="4" t="s">
        <v>152</v>
      </c>
      <c r="B45" s="4" t="s">
        <v>153</v>
      </c>
      <c r="C45" s="4" t="s">
        <v>123</v>
      </c>
      <c r="E45" s="4" t="s">
        <v>124</v>
      </c>
      <c r="F45" s="4" t="s">
        <v>125</v>
      </c>
      <c r="G45" s="4" t="s">
        <v>3</v>
      </c>
      <c r="H45" s="4" t="s">
        <v>4</v>
      </c>
      <c r="I45" s="4" t="s">
        <v>126</v>
      </c>
    </row>
    <row r="46" spans="1:12" x14ac:dyDescent="0.2">
      <c r="A46" s="4" t="s">
        <v>154</v>
      </c>
      <c r="B46" s="58" t="s">
        <v>289</v>
      </c>
      <c r="C46" s="7">
        <f>SUM(E46/1.125)</f>
        <v>3.1111111111111112</v>
      </c>
      <c r="D46" s="12" t="s">
        <v>128</v>
      </c>
      <c r="E46" s="12">
        <v>3.5</v>
      </c>
      <c r="F46" s="7">
        <f>SUM(C46*12.5%)</f>
        <v>0.3888888888888889</v>
      </c>
      <c r="G46" s="7">
        <f>SUM(C46,F46)*12.5%</f>
        <v>0.4375</v>
      </c>
      <c r="H46" s="7">
        <f>SUM(C46,F46:G46)</f>
        <v>3.9375</v>
      </c>
      <c r="I46" s="4" t="s">
        <v>129</v>
      </c>
    </row>
    <row r="47" spans="1:12" x14ac:dyDescent="0.2">
      <c r="A47" s="4" t="s">
        <v>155</v>
      </c>
      <c r="B47" s="4" t="s">
        <v>290</v>
      </c>
      <c r="C47" s="7">
        <f>SUM(E47/1.125)</f>
        <v>3.1111111111111112</v>
      </c>
      <c r="D47" s="12" t="s">
        <v>128</v>
      </c>
      <c r="E47" s="12">
        <v>3.5</v>
      </c>
      <c r="F47" s="7">
        <f>SUM(C47*12.5%)</f>
        <v>0.3888888888888889</v>
      </c>
      <c r="G47" s="7">
        <f>SUM(C47,F47)*12.5%</f>
        <v>0.4375</v>
      </c>
      <c r="H47" s="7">
        <f>SUM(C47,F47:G47)</f>
        <v>3.9375</v>
      </c>
      <c r="I47" s="4" t="s">
        <v>129</v>
      </c>
    </row>
    <row r="48" spans="1:12" x14ac:dyDescent="0.2">
      <c r="A48" s="4" t="s">
        <v>156</v>
      </c>
      <c r="B48" s="4" t="s">
        <v>291</v>
      </c>
      <c r="C48" s="7">
        <f>SUM(E48/1.125)</f>
        <v>3.1111111111111112</v>
      </c>
      <c r="D48" s="12" t="s">
        <v>128</v>
      </c>
      <c r="E48" s="12">
        <v>3.5</v>
      </c>
      <c r="F48" s="7">
        <f>SUM(C48*12.5%)</f>
        <v>0.3888888888888889</v>
      </c>
      <c r="G48" s="7">
        <f>SUM(C48,F48)*12.5%</f>
        <v>0.4375</v>
      </c>
      <c r="H48" s="7">
        <f>SUM(C48,F48:G48)</f>
        <v>3.9375</v>
      </c>
      <c r="I48" s="4" t="s">
        <v>129</v>
      </c>
    </row>
    <row r="49" spans="1:9" x14ac:dyDescent="0.2">
      <c r="A49" s="2" t="s">
        <v>37</v>
      </c>
      <c r="B49" s="2"/>
    </row>
    <row r="50" spans="1:9" x14ac:dyDescent="0.2">
      <c r="A50" s="4" t="s">
        <v>157</v>
      </c>
      <c r="B50" s="4" t="s">
        <v>295</v>
      </c>
      <c r="C50" s="7">
        <f t="shared" ref="C50:C57" si="8">SUM(E50/1.125)</f>
        <v>0</v>
      </c>
      <c r="D50" s="12" t="s">
        <v>128</v>
      </c>
      <c r="E50" s="12"/>
      <c r="F50" s="7">
        <f t="shared" ref="F50:F57" si="9">SUM(C50*12.5%)</f>
        <v>0</v>
      </c>
      <c r="G50" s="7">
        <f t="shared" ref="G50:G57" si="10">SUM(C50,F50)*12.5%</f>
        <v>0</v>
      </c>
      <c r="H50" s="7">
        <f t="shared" ref="H50:H57" si="11">SUM(C50,F50:G50)</f>
        <v>0</v>
      </c>
      <c r="I50" s="4" t="s">
        <v>129</v>
      </c>
    </row>
    <row r="51" spans="1:9" x14ac:dyDescent="0.2">
      <c r="A51" s="4" t="s">
        <v>158</v>
      </c>
      <c r="B51" s="4" t="s">
        <v>296</v>
      </c>
      <c r="C51" s="7">
        <f t="shared" si="8"/>
        <v>0</v>
      </c>
      <c r="D51" s="12" t="s">
        <v>128</v>
      </c>
      <c r="E51" s="12"/>
      <c r="F51" s="7">
        <f t="shared" si="9"/>
        <v>0</v>
      </c>
      <c r="G51" s="7">
        <f t="shared" si="10"/>
        <v>0</v>
      </c>
      <c r="H51" s="7">
        <f t="shared" si="11"/>
        <v>0</v>
      </c>
      <c r="I51" s="4" t="s">
        <v>129</v>
      </c>
    </row>
    <row r="52" spans="1:9" x14ac:dyDescent="0.2">
      <c r="A52" s="4" t="s">
        <v>159</v>
      </c>
      <c r="B52" s="4" t="s">
        <v>292</v>
      </c>
      <c r="C52" s="7">
        <f t="shared" si="8"/>
        <v>0</v>
      </c>
      <c r="D52" s="12" t="s">
        <v>128</v>
      </c>
      <c r="E52" s="12"/>
      <c r="F52" s="7">
        <f t="shared" si="9"/>
        <v>0</v>
      </c>
      <c r="G52" s="7">
        <f t="shared" si="10"/>
        <v>0</v>
      </c>
      <c r="H52" s="7">
        <f t="shared" si="11"/>
        <v>0</v>
      </c>
      <c r="I52" s="4" t="s">
        <v>129</v>
      </c>
    </row>
    <row r="53" spans="1:9" x14ac:dyDescent="0.2">
      <c r="A53" s="4" t="s">
        <v>160</v>
      </c>
      <c r="B53" s="4" t="s">
        <v>297</v>
      </c>
      <c r="C53" s="7">
        <f t="shared" si="8"/>
        <v>0</v>
      </c>
      <c r="D53" s="12" t="s">
        <v>128</v>
      </c>
      <c r="E53" s="12"/>
      <c r="F53" s="7">
        <f t="shared" si="9"/>
        <v>0</v>
      </c>
      <c r="G53" s="7">
        <f t="shared" si="10"/>
        <v>0</v>
      </c>
      <c r="H53" s="7">
        <f t="shared" si="11"/>
        <v>0</v>
      </c>
      <c r="I53" s="4" t="s">
        <v>129</v>
      </c>
    </row>
    <row r="54" spans="1:9" x14ac:dyDescent="0.2">
      <c r="A54" s="4" t="s">
        <v>161</v>
      </c>
      <c r="B54" s="57" t="s">
        <v>293</v>
      </c>
      <c r="C54" s="7">
        <f t="shared" si="8"/>
        <v>0</v>
      </c>
      <c r="D54" s="12" t="s">
        <v>128</v>
      </c>
      <c r="E54" s="12"/>
      <c r="F54" s="7">
        <f t="shared" si="9"/>
        <v>0</v>
      </c>
      <c r="G54" s="7">
        <f t="shared" si="10"/>
        <v>0</v>
      </c>
      <c r="H54" s="7">
        <f t="shared" si="11"/>
        <v>0</v>
      </c>
      <c r="I54" s="4" t="s">
        <v>129</v>
      </c>
    </row>
    <row r="55" spans="1:9" x14ac:dyDescent="0.2">
      <c r="A55" s="4" t="s">
        <v>162</v>
      </c>
      <c r="B55" s="4" t="s">
        <v>298</v>
      </c>
      <c r="C55" s="7">
        <f t="shared" si="8"/>
        <v>0</v>
      </c>
      <c r="D55" s="12" t="s">
        <v>128</v>
      </c>
      <c r="E55" s="12"/>
      <c r="F55" s="7">
        <f t="shared" si="9"/>
        <v>0</v>
      </c>
      <c r="G55" s="7">
        <f t="shared" si="10"/>
        <v>0</v>
      </c>
      <c r="H55" s="7">
        <f t="shared" si="11"/>
        <v>0</v>
      </c>
      <c r="I55" s="4" t="s">
        <v>129</v>
      </c>
    </row>
    <row r="56" spans="1:9" x14ac:dyDescent="0.2">
      <c r="A56" s="4" t="s">
        <v>163</v>
      </c>
      <c r="B56" s="4" t="s">
        <v>299</v>
      </c>
      <c r="C56" s="7">
        <f t="shared" si="8"/>
        <v>0</v>
      </c>
      <c r="D56" s="12" t="s">
        <v>128</v>
      </c>
      <c r="E56" s="12"/>
      <c r="F56" s="7">
        <f t="shared" si="9"/>
        <v>0</v>
      </c>
      <c r="G56" s="7">
        <f t="shared" si="10"/>
        <v>0</v>
      </c>
      <c r="H56" s="7">
        <f t="shared" si="11"/>
        <v>0</v>
      </c>
      <c r="I56" s="4" t="s">
        <v>129</v>
      </c>
    </row>
    <row r="57" spans="1:9" x14ac:dyDescent="0.2">
      <c r="A57" s="4" t="s">
        <v>164</v>
      </c>
      <c r="B57" s="4" t="s">
        <v>300</v>
      </c>
      <c r="C57" s="7">
        <f t="shared" si="8"/>
        <v>0</v>
      </c>
      <c r="D57" s="12" t="s">
        <v>128</v>
      </c>
      <c r="E57" s="12"/>
      <c r="F57" s="7">
        <f t="shared" si="9"/>
        <v>0</v>
      </c>
      <c r="G57" s="7">
        <f t="shared" si="10"/>
        <v>0</v>
      </c>
      <c r="H57" s="7">
        <f t="shared" si="11"/>
        <v>0</v>
      </c>
      <c r="I57" s="4" t="s">
        <v>129</v>
      </c>
    </row>
    <row r="58" spans="1:9" x14ac:dyDescent="0.2">
      <c r="A58" s="4" t="s">
        <v>165</v>
      </c>
      <c r="B58" s="4" t="s">
        <v>294</v>
      </c>
      <c r="C58" s="7">
        <f t="shared" ref="C58:C59" si="12">SUM(E58/1.125)</f>
        <v>0</v>
      </c>
      <c r="D58" s="12" t="s">
        <v>128</v>
      </c>
      <c r="E58" s="12"/>
      <c r="F58" s="7">
        <f t="shared" ref="F58:F59" si="13">SUM(C58*12.5%)</f>
        <v>0</v>
      </c>
      <c r="G58" s="7">
        <f t="shared" ref="G58:G59" si="14">SUM(C58,F58)*12.5%</f>
        <v>0</v>
      </c>
      <c r="H58" s="7">
        <f t="shared" ref="H58:H59" si="15">SUM(C58,F58:G58)</f>
        <v>0</v>
      </c>
      <c r="I58" s="4" t="s">
        <v>129</v>
      </c>
    </row>
    <row r="59" spans="1:9" x14ac:dyDescent="0.2">
      <c r="A59" s="4" t="s">
        <v>166</v>
      </c>
      <c r="B59" s="4" t="s">
        <v>194</v>
      </c>
      <c r="C59" s="7">
        <f t="shared" si="12"/>
        <v>0</v>
      </c>
      <c r="D59" s="12" t="s">
        <v>128</v>
      </c>
      <c r="E59" s="12"/>
      <c r="F59" s="7">
        <f t="shared" si="13"/>
        <v>0</v>
      </c>
      <c r="G59" s="7">
        <f t="shared" si="14"/>
        <v>0</v>
      </c>
      <c r="H59" s="7">
        <f t="shared" si="15"/>
        <v>0</v>
      </c>
      <c r="I59" s="4" t="s">
        <v>129</v>
      </c>
    </row>
    <row r="60" spans="1:9" x14ac:dyDescent="0.2">
      <c r="A60" s="2" t="s">
        <v>167</v>
      </c>
      <c r="B60" s="2"/>
    </row>
    <row r="61" spans="1:9" x14ac:dyDescent="0.2">
      <c r="A61" s="4" t="s">
        <v>168</v>
      </c>
      <c r="B61" s="4" t="s">
        <v>169</v>
      </c>
      <c r="C61" s="4" t="s">
        <v>123</v>
      </c>
      <c r="E61" s="4" t="s">
        <v>124</v>
      </c>
      <c r="F61" s="4" t="s">
        <v>125</v>
      </c>
      <c r="G61" s="4" t="s">
        <v>3</v>
      </c>
      <c r="H61" s="4" t="s">
        <v>4</v>
      </c>
      <c r="I61" s="4" t="s">
        <v>126</v>
      </c>
    </row>
    <row r="62" spans="1:9" x14ac:dyDescent="0.2">
      <c r="A62" s="4" t="s">
        <v>170</v>
      </c>
      <c r="B62" s="4" t="s">
        <v>193</v>
      </c>
      <c r="C62" s="7">
        <f>SUM(E62/1.125)</f>
        <v>9.7777777777777786</v>
      </c>
      <c r="D62" s="12" t="s">
        <v>128</v>
      </c>
      <c r="E62" s="12">
        <v>11</v>
      </c>
      <c r="F62" s="7">
        <f>SUM(C62*12.5%)</f>
        <v>1.2222222222222223</v>
      </c>
      <c r="G62" s="7">
        <f>SUM(C62,F62)*12.5%</f>
        <v>1.375</v>
      </c>
      <c r="H62" s="7">
        <f>SUM(C62,F62:G62)</f>
        <v>12.375</v>
      </c>
      <c r="I62" s="4" t="s">
        <v>129</v>
      </c>
    </row>
    <row r="64" spans="1:9" x14ac:dyDescent="0.2">
      <c r="B64" s="10" t="s">
        <v>171</v>
      </c>
      <c r="C64" s="4" t="s">
        <v>123</v>
      </c>
      <c r="D64" s="4" t="s">
        <v>124</v>
      </c>
      <c r="E64" s="4" t="s">
        <v>125</v>
      </c>
      <c r="F64" s="4" t="s">
        <v>3</v>
      </c>
      <c r="G64" s="4" t="s">
        <v>4</v>
      </c>
      <c r="H64" s="4" t="s">
        <v>126</v>
      </c>
    </row>
    <row r="65" spans="2:8" x14ac:dyDescent="0.2">
      <c r="B65" s="11" t="s">
        <v>196</v>
      </c>
      <c r="C65" s="7">
        <f t="shared" ref="C65:C88" si="16">SUM(D65/1.2)</f>
        <v>45.833333333333336</v>
      </c>
      <c r="D65" s="12">
        <v>55</v>
      </c>
      <c r="E65" s="7">
        <f t="shared" ref="E65:E69" si="17">SUM(C65*12.5%)</f>
        <v>5.729166666666667</v>
      </c>
      <c r="F65" s="7">
        <f t="shared" ref="F65:F69" si="18">SUM(C65,E65)*20%</f>
        <v>10.3125</v>
      </c>
      <c r="G65" s="7">
        <f t="shared" ref="G65:G69" si="19">SUM(C65,E65:F65)</f>
        <v>61.875</v>
      </c>
      <c r="H65" s="4" t="s">
        <v>172</v>
      </c>
    </row>
    <row r="66" spans="2:8" x14ac:dyDescent="0.2">
      <c r="B66" s="11" t="s">
        <v>197</v>
      </c>
      <c r="C66" s="7">
        <f t="shared" si="16"/>
        <v>61.666666666666671</v>
      </c>
      <c r="D66" s="12">
        <v>74</v>
      </c>
      <c r="E66" s="7">
        <f t="shared" si="17"/>
        <v>7.7083333333333339</v>
      </c>
      <c r="F66" s="7">
        <f t="shared" si="18"/>
        <v>13.875</v>
      </c>
      <c r="G66" s="7">
        <f t="shared" si="19"/>
        <v>83.25</v>
      </c>
      <c r="H66" s="4" t="s">
        <v>172</v>
      </c>
    </row>
    <row r="67" spans="2:8" x14ac:dyDescent="0.2">
      <c r="B67" s="4" t="s">
        <v>198</v>
      </c>
      <c r="C67" s="7">
        <f t="shared" si="16"/>
        <v>34.166666666666671</v>
      </c>
      <c r="D67" s="12">
        <v>41</v>
      </c>
      <c r="E67" s="7">
        <f t="shared" si="17"/>
        <v>4.2708333333333339</v>
      </c>
      <c r="F67" s="7">
        <f t="shared" si="18"/>
        <v>7.6875000000000018</v>
      </c>
      <c r="G67" s="7">
        <f t="shared" si="19"/>
        <v>46.125000000000007</v>
      </c>
      <c r="H67" s="4" t="s">
        <v>172</v>
      </c>
    </row>
    <row r="68" spans="2:8" x14ac:dyDescent="0.2">
      <c r="B68" s="11" t="s">
        <v>199</v>
      </c>
      <c r="C68" s="7">
        <f t="shared" si="16"/>
        <v>34.166666666666671</v>
      </c>
      <c r="D68" s="12">
        <v>41</v>
      </c>
      <c r="E68" s="7">
        <f t="shared" si="17"/>
        <v>4.2708333333333339</v>
      </c>
      <c r="F68" s="7">
        <f t="shared" si="18"/>
        <v>7.6875000000000018</v>
      </c>
      <c r="G68" s="7">
        <f t="shared" si="19"/>
        <v>46.125000000000007</v>
      </c>
      <c r="H68" s="4" t="s">
        <v>172</v>
      </c>
    </row>
    <row r="69" spans="2:8" x14ac:dyDescent="0.2">
      <c r="B69" s="11" t="s">
        <v>200</v>
      </c>
      <c r="C69" s="7">
        <f t="shared" si="16"/>
        <v>46.666666666666671</v>
      </c>
      <c r="D69" s="12">
        <v>56</v>
      </c>
      <c r="E69" s="7">
        <f t="shared" si="17"/>
        <v>5.8333333333333339</v>
      </c>
      <c r="F69" s="7">
        <f t="shared" si="18"/>
        <v>10.500000000000002</v>
      </c>
      <c r="G69" s="7">
        <f t="shared" si="19"/>
        <v>63.000000000000007</v>
      </c>
      <c r="H69" s="4" t="s">
        <v>172</v>
      </c>
    </row>
    <row r="70" spans="2:8" x14ac:dyDescent="0.2">
      <c r="B70" s="10" t="s">
        <v>173</v>
      </c>
    </row>
    <row r="71" spans="2:8" x14ac:dyDescent="0.2">
      <c r="B71" s="11" t="s">
        <v>201</v>
      </c>
      <c r="C71" s="7">
        <f t="shared" si="16"/>
        <v>25</v>
      </c>
      <c r="D71" s="12">
        <v>30</v>
      </c>
      <c r="E71" s="7">
        <f t="shared" ref="E71:E88" si="20">SUM(C71*12.5%)</f>
        <v>3.125</v>
      </c>
      <c r="F71" s="7">
        <f t="shared" ref="F71:F88" si="21">SUM(C71,E71)*20%</f>
        <v>5.625</v>
      </c>
      <c r="G71" s="7">
        <f t="shared" ref="G71:G88" si="22">SUM(C71,E71:F71)</f>
        <v>33.75</v>
      </c>
      <c r="H71" s="4" t="s">
        <v>172</v>
      </c>
    </row>
    <row r="72" spans="2:8" x14ac:dyDescent="0.2">
      <c r="B72" s="11" t="s">
        <v>243</v>
      </c>
      <c r="C72" s="7">
        <f t="shared" si="16"/>
        <v>35.833333333333336</v>
      </c>
      <c r="D72" s="12">
        <v>43</v>
      </c>
      <c r="E72" s="7">
        <f t="shared" si="20"/>
        <v>4.479166666666667</v>
      </c>
      <c r="F72" s="7">
        <f t="shared" si="21"/>
        <v>8.0625</v>
      </c>
      <c r="G72" s="7">
        <f t="shared" si="22"/>
        <v>48.375</v>
      </c>
      <c r="H72" s="4" t="s">
        <v>172</v>
      </c>
    </row>
    <row r="73" spans="2:8" x14ac:dyDescent="0.2">
      <c r="B73" s="11" t="s">
        <v>205</v>
      </c>
      <c r="C73" s="7">
        <f t="shared" si="16"/>
        <v>38.333333333333336</v>
      </c>
      <c r="D73" s="12">
        <v>46</v>
      </c>
      <c r="E73" s="7">
        <f t="shared" si="20"/>
        <v>4.791666666666667</v>
      </c>
      <c r="F73" s="7">
        <f t="shared" si="21"/>
        <v>8.625</v>
      </c>
      <c r="G73" s="7">
        <f t="shared" si="22"/>
        <v>51.75</v>
      </c>
      <c r="H73" s="4" t="s">
        <v>172</v>
      </c>
    </row>
    <row r="74" spans="2:8" x14ac:dyDescent="0.2">
      <c r="B74" s="11" t="s">
        <v>202</v>
      </c>
      <c r="C74" s="7">
        <f t="shared" si="16"/>
        <v>24.166666666666668</v>
      </c>
      <c r="D74" s="12">
        <v>29</v>
      </c>
      <c r="E74" s="7">
        <f t="shared" si="20"/>
        <v>3.0208333333333335</v>
      </c>
      <c r="F74" s="7">
        <f t="shared" si="21"/>
        <v>5.4375</v>
      </c>
      <c r="G74" s="7">
        <f t="shared" si="22"/>
        <v>32.625</v>
      </c>
      <c r="H74" s="4" t="s">
        <v>172</v>
      </c>
    </row>
    <row r="75" spans="2:8" x14ac:dyDescent="0.2">
      <c r="B75" s="11" t="s">
        <v>203</v>
      </c>
      <c r="C75" s="7">
        <f t="shared" si="16"/>
        <v>27.5</v>
      </c>
      <c r="D75" s="12">
        <v>33</v>
      </c>
      <c r="E75" s="7">
        <f t="shared" si="20"/>
        <v>3.4375</v>
      </c>
      <c r="F75" s="7">
        <f t="shared" si="21"/>
        <v>6.1875</v>
      </c>
      <c r="G75" s="7">
        <f t="shared" si="22"/>
        <v>37.125</v>
      </c>
      <c r="H75" s="4" t="s">
        <v>172</v>
      </c>
    </row>
    <row r="76" spans="2:8" x14ac:dyDescent="0.2">
      <c r="B76" s="11" t="s">
        <v>204</v>
      </c>
      <c r="C76" s="7">
        <f t="shared" si="16"/>
        <v>33.333333333333336</v>
      </c>
      <c r="D76" s="12">
        <v>40</v>
      </c>
      <c r="E76" s="7">
        <f t="shared" si="20"/>
        <v>4.166666666666667</v>
      </c>
      <c r="F76" s="7">
        <f t="shared" si="21"/>
        <v>7.5</v>
      </c>
      <c r="G76" s="7">
        <f t="shared" si="22"/>
        <v>45</v>
      </c>
      <c r="H76" s="4" t="s">
        <v>172</v>
      </c>
    </row>
    <row r="77" spans="2:8" x14ac:dyDescent="0.2">
      <c r="B77" s="11" t="s">
        <v>206</v>
      </c>
      <c r="C77" s="7">
        <f t="shared" si="16"/>
        <v>31.666666666666668</v>
      </c>
      <c r="D77" s="12">
        <v>38</v>
      </c>
      <c r="E77" s="7">
        <f t="shared" si="20"/>
        <v>3.9583333333333335</v>
      </c>
      <c r="F77" s="7">
        <f t="shared" si="21"/>
        <v>7.125</v>
      </c>
      <c r="G77" s="7">
        <f t="shared" si="22"/>
        <v>42.75</v>
      </c>
      <c r="H77" s="4" t="s">
        <v>172</v>
      </c>
    </row>
    <row r="78" spans="2:8" x14ac:dyDescent="0.2">
      <c r="B78" s="11" t="s">
        <v>207</v>
      </c>
      <c r="C78" s="7">
        <f t="shared" si="16"/>
        <v>30</v>
      </c>
      <c r="D78" s="12">
        <v>36</v>
      </c>
      <c r="E78" s="7">
        <f t="shared" si="20"/>
        <v>3.75</v>
      </c>
      <c r="F78" s="7">
        <f t="shared" si="21"/>
        <v>6.75</v>
      </c>
      <c r="G78" s="7">
        <f t="shared" si="22"/>
        <v>40.5</v>
      </c>
      <c r="H78" s="4" t="s">
        <v>172</v>
      </c>
    </row>
    <row r="79" spans="2:8" x14ac:dyDescent="0.2">
      <c r="B79" s="11" t="s">
        <v>208</v>
      </c>
      <c r="C79" s="7">
        <f t="shared" si="16"/>
        <v>32.5</v>
      </c>
      <c r="D79" s="12">
        <v>39</v>
      </c>
      <c r="E79" s="7">
        <f t="shared" si="20"/>
        <v>4.0625</v>
      </c>
      <c r="F79" s="7">
        <f t="shared" si="21"/>
        <v>7.3125</v>
      </c>
      <c r="G79" s="7">
        <f t="shared" si="22"/>
        <v>43.875</v>
      </c>
      <c r="H79" s="4" t="s">
        <v>172</v>
      </c>
    </row>
    <row r="80" spans="2:8" x14ac:dyDescent="0.2">
      <c r="B80" s="11" t="s">
        <v>209</v>
      </c>
      <c r="C80" s="7">
        <f t="shared" si="16"/>
        <v>35.833333333333336</v>
      </c>
      <c r="D80" s="12">
        <v>43</v>
      </c>
      <c r="E80" s="7">
        <f t="shared" si="20"/>
        <v>4.479166666666667</v>
      </c>
      <c r="F80" s="7">
        <f t="shared" si="21"/>
        <v>8.0625</v>
      </c>
      <c r="G80" s="7">
        <f t="shared" si="22"/>
        <v>48.375</v>
      </c>
      <c r="H80" s="4" t="s">
        <v>172</v>
      </c>
    </row>
    <row r="81" spans="2:8" x14ac:dyDescent="0.2">
      <c r="B81" s="11" t="s">
        <v>270</v>
      </c>
      <c r="C81" s="7">
        <f t="shared" si="16"/>
        <v>28.333333333333336</v>
      </c>
      <c r="D81" s="12">
        <v>34</v>
      </c>
      <c r="E81" s="7">
        <f t="shared" si="20"/>
        <v>3.541666666666667</v>
      </c>
      <c r="F81" s="7">
        <f t="shared" si="21"/>
        <v>6.3750000000000009</v>
      </c>
      <c r="G81" s="7">
        <f t="shared" si="22"/>
        <v>38.250000000000007</v>
      </c>
      <c r="H81" s="4" t="s">
        <v>172</v>
      </c>
    </row>
    <row r="82" spans="2:8" x14ac:dyDescent="0.2">
      <c r="B82" s="11" t="s">
        <v>210</v>
      </c>
      <c r="C82" s="7">
        <f t="shared" si="16"/>
        <v>25</v>
      </c>
      <c r="D82" s="12">
        <v>30</v>
      </c>
      <c r="E82" s="7">
        <f t="shared" si="20"/>
        <v>3.125</v>
      </c>
      <c r="F82" s="7">
        <f t="shared" si="21"/>
        <v>5.625</v>
      </c>
      <c r="G82" s="7">
        <f t="shared" si="22"/>
        <v>33.75</v>
      </c>
      <c r="H82" s="4" t="s">
        <v>172</v>
      </c>
    </row>
    <row r="83" spans="2:8" x14ac:dyDescent="0.2">
      <c r="B83" s="11" t="s">
        <v>211</v>
      </c>
      <c r="C83" s="7">
        <f t="shared" si="16"/>
        <v>30</v>
      </c>
      <c r="D83" s="12">
        <v>36</v>
      </c>
      <c r="E83" s="7">
        <f t="shared" si="20"/>
        <v>3.75</v>
      </c>
      <c r="F83" s="7">
        <f t="shared" si="21"/>
        <v>6.75</v>
      </c>
      <c r="G83" s="7">
        <f t="shared" si="22"/>
        <v>40.5</v>
      </c>
      <c r="H83" s="4" t="s">
        <v>172</v>
      </c>
    </row>
    <row r="84" spans="2:8" x14ac:dyDescent="0.2">
      <c r="B84" s="11" t="s">
        <v>212</v>
      </c>
      <c r="C84" s="7">
        <f t="shared" si="16"/>
        <v>23.333333333333336</v>
      </c>
      <c r="D84" s="12">
        <v>28</v>
      </c>
      <c r="E84" s="7">
        <f t="shared" si="20"/>
        <v>2.916666666666667</v>
      </c>
      <c r="F84" s="7">
        <f t="shared" si="21"/>
        <v>5.2500000000000009</v>
      </c>
      <c r="G84" s="7">
        <f t="shared" si="22"/>
        <v>31.500000000000004</v>
      </c>
      <c r="H84" s="4" t="s">
        <v>172</v>
      </c>
    </row>
    <row r="85" spans="2:8" x14ac:dyDescent="0.2">
      <c r="B85" s="11" t="s">
        <v>213</v>
      </c>
      <c r="C85" s="7">
        <f t="shared" si="16"/>
        <v>29.166666666666668</v>
      </c>
      <c r="D85" s="12">
        <v>35</v>
      </c>
      <c r="E85" s="7">
        <f t="shared" si="20"/>
        <v>3.6458333333333335</v>
      </c>
      <c r="F85" s="7">
        <f t="shared" si="21"/>
        <v>6.5625</v>
      </c>
      <c r="G85" s="7">
        <f t="shared" si="22"/>
        <v>39.375</v>
      </c>
      <c r="H85" s="4" t="s">
        <v>172</v>
      </c>
    </row>
    <row r="86" spans="2:8" x14ac:dyDescent="0.2">
      <c r="B86" s="11" t="s">
        <v>214</v>
      </c>
      <c r="C86" s="7">
        <f t="shared" si="16"/>
        <v>23.333333333333336</v>
      </c>
      <c r="D86" s="12">
        <v>28</v>
      </c>
      <c r="E86" s="7">
        <f t="shared" si="20"/>
        <v>2.916666666666667</v>
      </c>
      <c r="F86" s="7">
        <f t="shared" si="21"/>
        <v>5.2500000000000009</v>
      </c>
      <c r="G86" s="7">
        <f t="shared" si="22"/>
        <v>31.500000000000004</v>
      </c>
      <c r="H86" s="4" t="s">
        <v>172</v>
      </c>
    </row>
    <row r="87" spans="2:8" x14ac:dyDescent="0.2">
      <c r="B87" s="11" t="s">
        <v>215</v>
      </c>
      <c r="C87" s="7">
        <f t="shared" si="16"/>
        <v>33.333333333333336</v>
      </c>
      <c r="D87" s="12">
        <v>40</v>
      </c>
      <c r="E87" s="7">
        <f t="shared" si="20"/>
        <v>4.166666666666667</v>
      </c>
      <c r="F87" s="7">
        <f t="shared" si="21"/>
        <v>7.5</v>
      </c>
      <c r="G87" s="7">
        <f t="shared" si="22"/>
        <v>45</v>
      </c>
      <c r="H87" s="4" t="s">
        <v>172</v>
      </c>
    </row>
    <row r="88" spans="2:8" x14ac:dyDescent="0.2">
      <c r="B88" s="11" t="s">
        <v>216</v>
      </c>
      <c r="C88" s="7">
        <f t="shared" si="16"/>
        <v>41.666666666666671</v>
      </c>
      <c r="D88" s="12">
        <v>50</v>
      </c>
      <c r="E88" s="7">
        <f t="shared" si="20"/>
        <v>5.2083333333333339</v>
      </c>
      <c r="F88" s="7">
        <f t="shared" si="21"/>
        <v>9.3750000000000018</v>
      </c>
      <c r="G88" s="7">
        <f t="shared" si="22"/>
        <v>56.250000000000007</v>
      </c>
      <c r="H88" s="4" t="s">
        <v>172</v>
      </c>
    </row>
    <row r="89" spans="2:8" x14ac:dyDescent="0.2">
      <c r="B89" s="2" t="s">
        <v>174</v>
      </c>
    </row>
    <row r="90" spans="2:8" x14ac:dyDescent="0.2">
      <c r="B90" s="4" t="s">
        <v>217</v>
      </c>
      <c r="C90" s="7">
        <f t="shared" ref="C90:C92" si="23">SUM(D90/1.2)</f>
        <v>23.333333333333336</v>
      </c>
      <c r="D90" s="12">
        <v>28</v>
      </c>
      <c r="E90" s="7">
        <f t="shared" ref="E90:E92" si="24">SUM(C90*12.5%)</f>
        <v>2.916666666666667</v>
      </c>
      <c r="F90" s="7">
        <f t="shared" ref="F90:F92" si="25">SUM(C90,E90)*20%</f>
        <v>5.2500000000000009</v>
      </c>
      <c r="G90" s="7">
        <f t="shared" ref="G90:G92" si="26">SUM(C90,E90:F90)</f>
        <v>31.500000000000004</v>
      </c>
      <c r="H90" s="4" t="s">
        <v>172</v>
      </c>
    </row>
    <row r="91" spans="2:8" x14ac:dyDescent="0.2">
      <c r="B91" s="4" t="s">
        <v>218</v>
      </c>
      <c r="C91" s="7">
        <f t="shared" si="23"/>
        <v>20.833333333333336</v>
      </c>
      <c r="D91" s="12">
        <v>25</v>
      </c>
      <c r="E91" s="7">
        <f t="shared" si="24"/>
        <v>2.604166666666667</v>
      </c>
      <c r="F91" s="7">
        <f t="shared" si="25"/>
        <v>4.6875000000000009</v>
      </c>
      <c r="G91" s="7">
        <f t="shared" si="26"/>
        <v>28.125000000000004</v>
      </c>
      <c r="H91" s="4" t="s">
        <v>172</v>
      </c>
    </row>
    <row r="92" spans="2:8" x14ac:dyDescent="0.2">
      <c r="B92" s="4" t="s">
        <v>269</v>
      </c>
      <c r="C92" s="7">
        <f t="shared" si="23"/>
        <v>33.333333333333336</v>
      </c>
      <c r="D92" s="12">
        <v>40</v>
      </c>
      <c r="E92" s="7">
        <f t="shared" si="24"/>
        <v>4.166666666666667</v>
      </c>
      <c r="F92" s="7">
        <f t="shared" si="25"/>
        <v>7.5</v>
      </c>
      <c r="G92" s="7">
        <f t="shared" si="26"/>
        <v>45</v>
      </c>
      <c r="H92" s="4" t="s">
        <v>172</v>
      </c>
    </row>
    <row r="93" spans="2:8" x14ac:dyDescent="0.2">
      <c r="B93" s="2" t="s">
        <v>175</v>
      </c>
    </row>
    <row r="94" spans="2:8" x14ac:dyDescent="0.2">
      <c r="B94" s="11" t="s">
        <v>219</v>
      </c>
      <c r="C94" s="7">
        <f t="shared" ref="C94:C107" si="27">SUM(D94/1.2)</f>
        <v>25</v>
      </c>
      <c r="D94" s="12">
        <v>30</v>
      </c>
      <c r="E94" s="7">
        <f t="shared" ref="E94:E107" si="28">SUM(C94*12.5%)</f>
        <v>3.125</v>
      </c>
      <c r="F94" s="7">
        <f t="shared" ref="F94:F107" si="29">SUM(C94,E94)*20%</f>
        <v>5.625</v>
      </c>
      <c r="G94" s="7">
        <f t="shared" ref="G94:G107" si="30">SUM(C94,E94:F94)</f>
        <v>33.75</v>
      </c>
      <c r="H94" s="4" t="s">
        <v>172</v>
      </c>
    </row>
    <row r="95" spans="2:8" x14ac:dyDescent="0.2">
      <c r="B95" s="11" t="s">
        <v>220</v>
      </c>
      <c r="C95" s="7">
        <f t="shared" si="27"/>
        <v>34.166666666666671</v>
      </c>
      <c r="D95" s="12">
        <v>41</v>
      </c>
      <c r="E95" s="7">
        <f t="shared" si="28"/>
        <v>4.2708333333333339</v>
      </c>
      <c r="F95" s="7">
        <f t="shared" si="29"/>
        <v>7.6875000000000018</v>
      </c>
      <c r="G95" s="7">
        <f t="shared" si="30"/>
        <v>46.125000000000007</v>
      </c>
      <c r="H95" s="4" t="s">
        <v>172</v>
      </c>
    </row>
    <row r="96" spans="2:8" x14ac:dyDescent="0.2">
      <c r="B96" s="4" t="s">
        <v>225</v>
      </c>
      <c r="C96" s="7">
        <f t="shared" si="27"/>
        <v>28.333333333333336</v>
      </c>
      <c r="D96" s="12">
        <v>34</v>
      </c>
      <c r="E96" s="7">
        <f t="shared" si="28"/>
        <v>3.541666666666667</v>
      </c>
      <c r="F96" s="7">
        <f t="shared" si="29"/>
        <v>6.3750000000000009</v>
      </c>
      <c r="G96" s="7">
        <f t="shared" si="30"/>
        <v>38.250000000000007</v>
      </c>
      <c r="H96" s="4" t="s">
        <v>172</v>
      </c>
    </row>
    <row r="97" spans="2:8" x14ac:dyDescent="0.2">
      <c r="B97" s="4" t="s">
        <v>226</v>
      </c>
      <c r="C97" s="7">
        <f t="shared" si="27"/>
        <v>29.166666666666668</v>
      </c>
      <c r="D97" s="12">
        <v>35</v>
      </c>
      <c r="E97" s="7">
        <f t="shared" si="28"/>
        <v>3.6458333333333335</v>
      </c>
      <c r="F97" s="7">
        <f t="shared" si="29"/>
        <v>6.5625</v>
      </c>
      <c r="G97" s="7">
        <f t="shared" si="30"/>
        <v>39.375</v>
      </c>
      <c r="H97" s="4" t="s">
        <v>172</v>
      </c>
    </row>
    <row r="98" spans="2:8" x14ac:dyDescent="0.2">
      <c r="B98" s="4" t="s">
        <v>221</v>
      </c>
      <c r="C98" s="7">
        <f t="shared" si="27"/>
        <v>24.166666666666668</v>
      </c>
      <c r="D98" s="12">
        <v>29</v>
      </c>
      <c r="E98" s="7">
        <f t="shared" si="28"/>
        <v>3.0208333333333335</v>
      </c>
      <c r="F98" s="7">
        <f t="shared" si="29"/>
        <v>5.4375</v>
      </c>
      <c r="G98" s="7">
        <f t="shared" si="30"/>
        <v>32.625</v>
      </c>
      <c r="H98" s="4" t="s">
        <v>172</v>
      </c>
    </row>
    <row r="99" spans="2:8" x14ac:dyDescent="0.2">
      <c r="B99" s="4" t="s">
        <v>227</v>
      </c>
      <c r="C99" s="7">
        <f t="shared" si="27"/>
        <v>36.666666666666671</v>
      </c>
      <c r="D99" s="12">
        <v>44</v>
      </c>
      <c r="E99" s="7">
        <f t="shared" si="28"/>
        <v>4.5833333333333339</v>
      </c>
      <c r="F99" s="7">
        <f t="shared" si="29"/>
        <v>8.2500000000000018</v>
      </c>
      <c r="G99" s="7">
        <f t="shared" si="30"/>
        <v>49.500000000000007</v>
      </c>
      <c r="H99" s="4" t="s">
        <v>172</v>
      </c>
    </row>
    <row r="100" spans="2:8" x14ac:dyDescent="0.2">
      <c r="B100" s="4" t="s">
        <v>222</v>
      </c>
      <c r="C100" s="7">
        <f t="shared" si="27"/>
        <v>23.333333333333336</v>
      </c>
      <c r="D100" s="12">
        <v>28</v>
      </c>
      <c r="E100" s="7">
        <f t="shared" si="28"/>
        <v>2.916666666666667</v>
      </c>
      <c r="F100" s="7">
        <f t="shared" si="29"/>
        <v>5.2500000000000009</v>
      </c>
      <c r="G100" s="7">
        <f t="shared" si="30"/>
        <v>31.500000000000004</v>
      </c>
      <c r="H100" s="4" t="s">
        <v>172</v>
      </c>
    </row>
    <row r="101" spans="2:8" x14ac:dyDescent="0.2">
      <c r="B101" s="4" t="s">
        <v>223</v>
      </c>
      <c r="C101" s="7">
        <f t="shared" si="27"/>
        <v>25</v>
      </c>
      <c r="D101" s="12">
        <v>30</v>
      </c>
      <c r="E101" s="7">
        <f t="shared" si="28"/>
        <v>3.125</v>
      </c>
      <c r="F101" s="7">
        <f t="shared" si="29"/>
        <v>5.625</v>
      </c>
      <c r="G101" s="7">
        <f t="shared" si="30"/>
        <v>33.75</v>
      </c>
      <c r="H101" s="4" t="s">
        <v>172</v>
      </c>
    </row>
    <row r="102" spans="2:8" x14ac:dyDescent="0.2">
      <c r="B102" s="4" t="s">
        <v>224</v>
      </c>
      <c r="C102" s="7">
        <f t="shared" si="27"/>
        <v>26.666666666666668</v>
      </c>
      <c r="D102" s="12">
        <v>32</v>
      </c>
      <c r="E102" s="7">
        <f t="shared" si="28"/>
        <v>3.3333333333333335</v>
      </c>
      <c r="F102" s="7">
        <f t="shared" si="29"/>
        <v>6</v>
      </c>
      <c r="G102" s="7">
        <f t="shared" si="30"/>
        <v>36</v>
      </c>
      <c r="H102" s="4" t="s">
        <v>172</v>
      </c>
    </row>
    <row r="103" spans="2:8" x14ac:dyDescent="0.2">
      <c r="B103" s="4" t="s">
        <v>239</v>
      </c>
      <c r="C103" s="7">
        <f t="shared" si="27"/>
        <v>36.666666666666671</v>
      </c>
      <c r="D103" s="12">
        <v>44</v>
      </c>
      <c r="E103" s="7">
        <f t="shared" si="28"/>
        <v>4.5833333333333339</v>
      </c>
      <c r="F103" s="7">
        <f t="shared" si="29"/>
        <v>8.2500000000000018</v>
      </c>
      <c r="G103" s="7">
        <f t="shared" si="30"/>
        <v>49.500000000000007</v>
      </c>
      <c r="H103" s="4" t="s">
        <v>172</v>
      </c>
    </row>
    <row r="104" spans="2:8" x14ac:dyDescent="0.2">
      <c r="B104" s="4" t="s">
        <v>228</v>
      </c>
      <c r="C104" s="7">
        <f t="shared" si="27"/>
        <v>29.166666666666668</v>
      </c>
      <c r="D104" s="12">
        <v>35</v>
      </c>
      <c r="E104" s="7">
        <f t="shared" si="28"/>
        <v>3.6458333333333335</v>
      </c>
      <c r="F104" s="7">
        <f t="shared" si="29"/>
        <v>6.5625</v>
      </c>
      <c r="G104" s="7">
        <f t="shared" si="30"/>
        <v>39.375</v>
      </c>
      <c r="H104" s="4" t="s">
        <v>172</v>
      </c>
    </row>
    <row r="105" spans="2:8" x14ac:dyDescent="0.2">
      <c r="B105" s="4" t="s">
        <v>229</v>
      </c>
      <c r="C105" s="7">
        <f t="shared" si="27"/>
        <v>35</v>
      </c>
      <c r="D105" s="12">
        <v>42</v>
      </c>
      <c r="E105" s="7">
        <f t="shared" si="28"/>
        <v>4.375</v>
      </c>
      <c r="F105" s="7">
        <f t="shared" si="29"/>
        <v>7.875</v>
      </c>
      <c r="G105" s="7">
        <f t="shared" si="30"/>
        <v>47.25</v>
      </c>
      <c r="H105" s="4" t="s">
        <v>172</v>
      </c>
    </row>
    <row r="106" spans="2:8" x14ac:dyDescent="0.2">
      <c r="B106" s="4" t="s">
        <v>230</v>
      </c>
      <c r="C106" s="7">
        <f t="shared" si="27"/>
        <v>36.666666666666671</v>
      </c>
      <c r="D106" s="12">
        <v>44</v>
      </c>
      <c r="E106" s="7">
        <f t="shared" si="28"/>
        <v>4.5833333333333339</v>
      </c>
      <c r="F106" s="7">
        <f t="shared" si="29"/>
        <v>8.2500000000000018</v>
      </c>
      <c r="G106" s="7">
        <f t="shared" si="30"/>
        <v>49.500000000000007</v>
      </c>
      <c r="H106" s="4" t="s">
        <v>172</v>
      </c>
    </row>
    <row r="107" spans="2:8" x14ac:dyDescent="0.2">
      <c r="B107" s="4" t="s">
        <v>231</v>
      </c>
      <c r="C107" s="7">
        <f t="shared" si="27"/>
        <v>40.833333333333336</v>
      </c>
      <c r="D107" s="12">
        <v>49</v>
      </c>
      <c r="E107" s="7">
        <f t="shared" si="28"/>
        <v>5.104166666666667</v>
      </c>
      <c r="F107" s="7">
        <f t="shared" si="29"/>
        <v>9.1875</v>
      </c>
      <c r="G107" s="7">
        <f t="shared" si="30"/>
        <v>55.125</v>
      </c>
      <c r="H107" s="4" t="s">
        <v>172</v>
      </c>
    </row>
    <row r="108" spans="2:8" x14ac:dyDescent="0.2">
      <c r="B108" s="5" t="s">
        <v>176</v>
      </c>
    </row>
    <row r="109" spans="2:8" x14ac:dyDescent="0.2">
      <c r="B109" s="6" t="s">
        <v>232</v>
      </c>
      <c r="C109" s="7">
        <f t="shared" ref="C109:C111" si="31">SUM(D109/1.2)</f>
        <v>50</v>
      </c>
      <c r="D109" s="12">
        <v>60</v>
      </c>
      <c r="E109" s="7">
        <f>SUM(C109*12.5%)</f>
        <v>6.25</v>
      </c>
      <c r="F109" s="7">
        <f t="shared" ref="F109:F111" si="32">SUM(C109,E109)*20%</f>
        <v>11.25</v>
      </c>
      <c r="G109" s="7">
        <f t="shared" ref="G109:G111" si="33">SUM(C109,E109:F109)</f>
        <v>67.5</v>
      </c>
      <c r="H109" s="4" t="s">
        <v>172</v>
      </c>
    </row>
    <row r="110" spans="2:8" x14ac:dyDescent="0.2">
      <c r="B110" s="6" t="s">
        <v>233</v>
      </c>
      <c r="C110" s="7">
        <f t="shared" si="31"/>
        <v>32.5</v>
      </c>
      <c r="D110" s="12">
        <v>39</v>
      </c>
      <c r="E110" s="7">
        <f>SUM(C110*12.5%)</f>
        <v>4.0625</v>
      </c>
      <c r="F110" s="7">
        <f t="shared" si="32"/>
        <v>7.3125</v>
      </c>
      <c r="G110" s="7">
        <f t="shared" si="33"/>
        <v>43.875</v>
      </c>
      <c r="H110" s="4" t="s">
        <v>172</v>
      </c>
    </row>
    <row r="111" spans="2:8" x14ac:dyDescent="0.2">
      <c r="B111" s="8" t="s">
        <v>244</v>
      </c>
      <c r="C111" s="7">
        <f t="shared" si="31"/>
        <v>27.5</v>
      </c>
      <c r="D111" s="12">
        <v>33</v>
      </c>
      <c r="E111" s="7">
        <f>SUM(C111*12.5%)</f>
        <v>3.4375</v>
      </c>
      <c r="F111" s="7">
        <f t="shared" si="32"/>
        <v>6.1875</v>
      </c>
      <c r="G111" s="7">
        <f t="shared" si="33"/>
        <v>37.125</v>
      </c>
      <c r="H111" s="4" t="s">
        <v>172</v>
      </c>
    </row>
    <row r="112" spans="2:8" x14ac:dyDescent="0.2">
      <c r="B112" s="55" t="s">
        <v>192</v>
      </c>
    </row>
    <row r="113" spans="2:8" x14ac:dyDescent="0.2">
      <c r="B113" s="11" t="s">
        <v>234</v>
      </c>
      <c r="C113" s="7">
        <f t="shared" ref="C113:C114" si="34">SUM(D113/1.2)</f>
        <v>10.833333333333334</v>
      </c>
      <c r="D113" s="12">
        <v>13</v>
      </c>
      <c r="E113" s="7">
        <f>SUM(C113*12.5%)</f>
        <v>1.3541666666666667</v>
      </c>
      <c r="F113" s="7">
        <f t="shared" ref="F113:F116" si="35">SUM(C113,E113)*20%</f>
        <v>2.4375</v>
      </c>
      <c r="G113" s="7">
        <f t="shared" ref="G113:G116" si="36">SUM(C113,E113:F113)</f>
        <v>14.625</v>
      </c>
      <c r="H113" s="4" t="s">
        <v>172</v>
      </c>
    </row>
    <row r="114" spans="2:8" x14ac:dyDescent="0.2">
      <c r="B114" s="4" t="s">
        <v>235</v>
      </c>
      <c r="C114" s="7">
        <f t="shared" si="34"/>
        <v>11.083333333333334</v>
      </c>
      <c r="D114" s="12">
        <v>13.3</v>
      </c>
      <c r="E114" s="7">
        <f>SUM(C114*12.5%)</f>
        <v>1.3854166666666667</v>
      </c>
      <c r="F114" s="7">
        <f t="shared" si="35"/>
        <v>2.4937500000000004</v>
      </c>
      <c r="G114" s="7">
        <f t="shared" si="36"/>
        <v>14.9625</v>
      </c>
      <c r="H114" s="4" t="s">
        <v>172</v>
      </c>
    </row>
    <row r="115" spans="2:8" x14ac:dyDescent="0.2">
      <c r="B115" s="4" t="s">
        <v>236</v>
      </c>
      <c r="C115" s="7">
        <f>SUM(D115/1.2)</f>
        <v>7.916666666666667</v>
      </c>
      <c r="D115" s="12">
        <v>9.5</v>
      </c>
      <c r="E115" s="7">
        <f>SUM(C115*12.5%)</f>
        <v>0.98958333333333337</v>
      </c>
      <c r="F115" s="7">
        <f t="shared" si="35"/>
        <v>1.78125</v>
      </c>
      <c r="G115" s="7">
        <f t="shared" si="36"/>
        <v>10.6875</v>
      </c>
      <c r="H115" s="4" t="s">
        <v>172</v>
      </c>
    </row>
    <row r="116" spans="2:8" x14ac:dyDescent="0.2">
      <c r="B116" s="4" t="s">
        <v>237</v>
      </c>
      <c r="C116" s="7">
        <f t="shared" ref="C116" si="37">SUM(D116/1.2)</f>
        <v>6.666666666666667</v>
      </c>
      <c r="D116" s="12">
        <v>8</v>
      </c>
      <c r="E116" s="7">
        <f>SUM(C116*12.5%)</f>
        <v>0.83333333333333337</v>
      </c>
      <c r="F116" s="7">
        <f t="shared" si="35"/>
        <v>1.5</v>
      </c>
      <c r="G116" s="7">
        <f t="shared" si="36"/>
        <v>9</v>
      </c>
      <c r="H116" s="4" t="s">
        <v>172</v>
      </c>
    </row>
  </sheetData>
  <phoneticPr fontId="41"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e5bbaa8fdcd537094dae376c384e0c2f">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44029aac79254210b8934c25a932d7c2"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TaxCatchAll xmlns="4600776d-0a3c-44b4-bff2-0ceaafb13046">
      <Value>10</Value>
    </TaxCatchAll>
    <g3ef09377e3444258679b6035a1ff93a xmlns="4600776d-0a3c-44b4-bff2-0ceaafb13046">
      <Terms xmlns="http://schemas.microsoft.com/office/infopath/2007/PartnerControls"/>
    </g3ef09377e3444258679b6035a1ff93a>
    <k5b153ee974a4a57a7568e533217f2cb xmlns="4600776d-0a3c-44b4-bff2-0ceaafb13046">
      <Terms xmlns="http://schemas.microsoft.com/office/infopath/2007/PartnerControls"/>
    </k5b153ee974a4a57a7568e533217f2cb>
    <Team xmlns="127f9393-f70f-4729-8cb7-fb57a5330433">
      <UserInfo>
        <DisplayName>Banqueting Group</DisplayName>
        <AccountId>25</AccountId>
        <AccountType/>
      </UserInfo>
    </Team>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TransfertoArchives xmlns="4600776d-0a3c-44b4-bff2-0ceaafb13046">false</TransfertoArchives>
    <cd0fc526a5c840319a97fd94028e9904 xmlns="4600776d-0a3c-44b4-bff2-0ceaafb13046">
      <Terms xmlns="http://schemas.microsoft.com/office/infopath/2007/PartnerControls"/>
    </cd0fc526a5c840319a97fd94028e9904>
    <RetentionTriggerDate xmlns="4600776d-0a3c-44b4-bff2-0ceaafb13046" xsi:nil="true"/>
    <c4838c65c76546ae93d5703426802f7f xmlns="4600776d-0a3c-44b4-bff2-0ceaafb13046">
      <Terms xmlns="http://schemas.microsoft.com/office/infopath/2007/PartnerControls"/>
    </c4838c65c76546ae93d5703426802f7f>
    <_dlc_DocId xmlns="58810d95-79b5-4dac-be5e-6802e999dd7c">A3M5QXTVDRRZ-1425345144-158157</_dlc_DocId>
    <_dlc_DocIdUrl xmlns="58810d95-79b5-4dac-be5e-6802e999dd7c">
      <Url>https://hopuk.sharepoint.com/sites/hct-CateringServices/_layouts/15/DocIdRedir.aspx?ID=A3M5QXTVDRRZ-1425345144-158157</Url>
      <Description>A3M5QXTVDRRZ-1425345144-158157</Description>
    </_dlc_DocIdUrl>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E32A96-AC5A-4BBC-B807-6B209D3F5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90B15-9EC1-4016-BB81-575815D9BE65}">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schemas.microsoft.com/office/infopath/2007/PartnerControls"/>
    <ds:schemaRef ds:uri="58810d95-79b5-4dac-be5e-6802e999dd7c"/>
    <ds:schemaRef ds:uri="127f9393-f70f-4729-8cb7-fb57a5330433"/>
    <ds:schemaRef ds:uri="4600776d-0a3c-44b4-bff2-0ceaafb13046"/>
    <ds:schemaRef ds:uri="http://www.w3.org/XML/1998/namespace"/>
    <ds:schemaRef ds:uri="http://purl.org/dc/dcmitype/"/>
  </ds:schemaRefs>
</ds:datastoreItem>
</file>

<file path=customXml/itemProps3.xml><?xml version="1.0" encoding="utf-8"?>
<ds:datastoreItem xmlns:ds="http://schemas.openxmlformats.org/officeDocument/2006/customXml" ds:itemID="{F071024D-BB99-4F6F-9DD3-22F2D3E20A22}">
  <ds:schemaRefs>
    <ds:schemaRef ds:uri="http://schemas.microsoft.com/sharepoint/v3/contenttype/forms"/>
  </ds:schemaRefs>
</ds:datastoreItem>
</file>

<file path=customXml/itemProps4.xml><?xml version="1.0" encoding="utf-8"?>
<ds:datastoreItem xmlns:ds="http://schemas.openxmlformats.org/officeDocument/2006/customXml" ds:itemID="{ED89336E-C61D-47F5-B4A8-92D14DF549E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Privacy Statement</vt:lpstr>
      <vt:lpstr>Function Details Form</vt:lpstr>
      <vt:lpstr>Data</vt:lpstr>
      <vt:lpstr>Cheese</vt:lpstr>
      <vt:lpstr>Dessert</vt:lpstr>
      <vt:lpstr>First_course</vt:lpstr>
      <vt:lpstr>Flowers</vt:lpstr>
      <vt:lpstr>Main_course</vt:lpstr>
      <vt:lpstr>Palate_cleanser</vt:lpstr>
      <vt:lpstr>Payment</vt:lpstr>
      <vt:lpstr>'Function Details Form'!Print_Area</vt:lpstr>
      <vt:lpstr>Venues</vt:lpstr>
      <vt:lpstr>VenuesTBL</vt:lpstr>
      <vt:lpstr>Wine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HOLT, Lee</dc:creator>
  <cp:keywords/>
  <dc:description/>
  <cp:lastModifiedBy>HOLT, Lee</cp:lastModifiedBy>
  <cp:revision/>
  <cp:lastPrinted>2024-05-17T16:18:21Z</cp:lastPrinted>
  <dcterms:created xsi:type="dcterms:W3CDTF">2019-08-20T09:52:48Z</dcterms:created>
  <dcterms:modified xsi:type="dcterms:W3CDTF">2024-10-21T13:46:29Z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ContentTypeId">
    <vt:lpwstr>0x0101000166FB9EEE964E439E458D535501A09C</vt:lpwstr>
  </property>
  <property fmtid="{D5CDD505-2E9C-101B-9397-08002B2CF9AE}" pid="12" name="RMKeyword2">
    <vt:lpwstr>10;#Procedures And Guidance|ff371ca7-c6fe-44b5-885b-2b2af847cc2a</vt:lpwstr>
  </property>
  <property fmtid="{D5CDD505-2E9C-101B-9397-08002B2CF9AE}" pid="13" name="_dlc_DocIdItemGuid">
    <vt:lpwstr>116eb198-f136-4ec5-9bdd-b57eafdf0633</vt:lpwstr>
  </property>
  <property fmtid="{D5CDD505-2E9C-101B-9397-08002B2CF9AE}" pid="14" name="RMKeyword3">
    <vt:lpwstr/>
  </property>
  <property fmtid="{D5CDD505-2E9C-101B-9397-08002B2CF9AE}" pid="15" name="RMKeyword1">
    <vt:lpwstr/>
  </property>
  <property fmtid="{D5CDD505-2E9C-101B-9397-08002B2CF9AE}" pid="16" name="RMKeyword4">
    <vt:lpwstr/>
  </property>
  <property fmtid="{D5CDD505-2E9C-101B-9397-08002B2CF9AE}" pid="17" name="ProtectiveMarking">
    <vt:lpwstr/>
  </property>
</Properties>
</file>